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orrisb\appdata\local\bentley\projectwise\workingdir\ohiodot-pw.bentley.com_ohiodot-pw-02\scott.horrisberger@dot.ohio.gov\d0186175\"/>
    </mc:Choice>
  </mc:AlternateContent>
  <xr:revisionPtr revIDLastSave="0" documentId="13_ncr:1_{150D9047-91E8-4627-B638-D602550D888B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Asph Pavt Buildup" sheetId="1" r:id="rId1"/>
    <sheet name="SR 149 Asphalt" sheetId="3" r:id="rId2"/>
  </sheets>
  <definedNames>
    <definedName name="aggbase">'Asph Pavt Buildup'!$C$15</definedName>
    <definedName name="asphaltbase">'Asph Pavt Buildup'!$C$14</definedName>
    <definedName name="By">'Asph Pavt Buildup'!$B$8</definedName>
    <definedName name="crs">'Asph Pavt Buildup'!$B$5</definedName>
    <definedName name="intermediate">'Asph Pavt Buildup'!$C$13</definedName>
    <definedName name="pid">'Asph Pavt Buildup'!$B$6</definedName>
    <definedName name="_xlnm.Print_Area" localSheetId="0">'Asph Pavt Buildup'!$A$1:$D$34</definedName>
    <definedName name="_xlnm.Print_Area" localSheetId="1">'SR 149 Asphalt'!$A$1:$W$61</definedName>
    <definedName name="step1">'Asph Pavt Buildup'!#REF!</definedName>
    <definedName name="step2">'Asph Pavt Buildup'!#REF!</definedName>
    <definedName name="surface">'Asph Pavt Buildup'!$C$12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1" i="3" l="1"/>
  <c r="M47" i="3"/>
  <c r="M33" i="3"/>
  <c r="M19" i="3"/>
  <c r="K59" i="3"/>
  <c r="K45" i="3"/>
  <c r="K17" i="3"/>
  <c r="M6" i="3"/>
  <c r="V26" i="3"/>
  <c r="V31" i="3" s="1"/>
  <c r="G23" i="3"/>
  <c r="I51" i="3"/>
  <c r="G51" i="3"/>
  <c r="D51" i="3"/>
  <c r="Q47" i="3"/>
  <c r="O47" i="3"/>
  <c r="K47" i="3"/>
  <c r="I47" i="3"/>
  <c r="G40" i="3"/>
  <c r="H40" i="3" s="1"/>
  <c r="V40" i="3" s="1"/>
  <c r="V45" i="3" s="1"/>
  <c r="I37" i="3"/>
  <c r="G37" i="3"/>
  <c r="D37" i="3"/>
  <c r="S37" i="3" s="1"/>
  <c r="S45" i="3" s="1"/>
  <c r="Q33" i="3"/>
  <c r="O33" i="3"/>
  <c r="K33" i="3"/>
  <c r="I33" i="3"/>
  <c r="R37" i="3" l="1"/>
  <c r="R45" i="3" s="1"/>
  <c r="P37" i="3"/>
  <c r="P45" i="3" s="1"/>
  <c r="H54" i="3"/>
  <c r="W54" i="3" s="1"/>
  <c r="W59" i="3" s="1"/>
  <c r="W61" i="3" s="1"/>
  <c r="H51" i="3"/>
  <c r="H37" i="3"/>
  <c r="L37" i="3" l="1"/>
  <c r="U37" i="3"/>
  <c r="J51" i="3"/>
  <c r="J59" i="3" s="1"/>
  <c r="U51" i="3"/>
  <c r="T51" i="3"/>
  <c r="J37" i="3"/>
  <c r="J45" i="3" s="1"/>
  <c r="T59" i="3"/>
  <c r="T45" i="3" l="1"/>
  <c r="I23" i="3"/>
  <c r="D23" i="3"/>
  <c r="Q19" i="3"/>
  <c r="O19" i="3"/>
  <c r="K19" i="3"/>
  <c r="I19" i="3"/>
  <c r="S23" i="3" l="1"/>
  <c r="S31" i="3" s="1"/>
  <c r="R23" i="3"/>
  <c r="R31" i="3" s="1"/>
  <c r="P23" i="3"/>
  <c r="P31" i="3" s="1"/>
  <c r="H23" i="3"/>
  <c r="U23" i="3" s="1"/>
  <c r="L23" i="3" l="1"/>
  <c r="K31" i="3" s="1"/>
  <c r="K61" i="3" s="1"/>
  <c r="J23" i="3"/>
  <c r="J31" i="3" s="1"/>
  <c r="V13" i="3"/>
  <c r="V17" i="3" s="1"/>
  <c r="V61" i="3" s="1"/>
  <c r="T31" i="3" l="1"/>
  <c r="B4" i="3"/>
  <c r="B3" i="3"/>
  <c r="A2" i="3"/>
  <c r="AD1" i="3"/>
  <c r="I6" i="3"/>
  <c r="K6" i="3"/>
  <c r="O6" i="3"/>
  <c r="Q6" i="3"/>
  <c r="D10" i="3"/>
  <c r="G10" i="3"/>
  <c r="I10" i="3"/>
  <c r="K10" i="3"/>
  <c r="O10" i="3"/>
  <c r="Q10" i="3"/>
  <c r="R10" i="3" l="1"/>
  <c r="P10" i="3"/>
  <c r="S10" i="3"/>
  <c r="H10" i="3"/>
  <c r="U10" i="3" s="1"/>
  <c r="J10" i="3" l="1"/>
  <c r="L10" i="3"/>
  <c r="S17" i="3"/>
  <c r="S61" i="3" s="1"/>
  <c r="P17" i="3"/>
  <c r="P61" i="3" s="1"/>
  <c r="R17" i="3"/>
  <c r="R61" i="3" s="1"/>
  <c r="T17" i="3" l="1"/>
  <c r="T61" i="3" s="1"/>
  <c r="J17" i="3"/>
  <c r="J61" i="3" s="1"/>
</calcChain>
</file>

<file path=xl/sharedStrings.xml><?xml version="1.0" encoding="utf-8"?>
<sst xmlns="http://schemas.openxmlformats.org/spreadsheetml/2006/main" count="244" uniqueCount="82">
  <si>
    <t>in.</t>
  </si>
  <si>
    <t>Item 301</t>
  </si>
  <si>
    <t>Item 304</t>
  </si>
  <si>
    <t>step 1</t>
  </si>
  <si>
    <t>step 2</t>
  </si>
  <si>
    <t>Aggregate Base</t>
  </si>
  <si>
    <t>Station</t>
  </si>
  <si>
    <t>From</t>
  </si>
  <si>
    <t>To</t>
  </si>
  <si>
    <t>Side</t>
  </si>
  <si>
    <t>Length</t>
  </si>
  <si>
    <t>Begin Width</t>
  </si>
  <si>
    <t>End Width</t>
  </si>
  <si>
    <t>Average Width</t>
  </si>
  <si>
    <t>Surface Area</t>
  </si>
  <si>
    <t>FT.</t>
  </si>
  <si>
    <t>SQ. FT.</t>
  </si>
  <si>
    <t>Surface Course</t>
  </si>
  <si>
    <t>Intermediate Course</t>
  </si>
  <si>
    <t>CU. YD.</t>
  </si>
  <si>
    <t>Item 204</t>
  </si>
  <si>
    <t>Item 407</t>
  </si>
  <si>
    <t>SQ. YD.</t>
  </si>
  <si>
    <t>GAL.</t>
  </si>
  <si>
    <t>Thickness</t>
  </si>
  <si>
    <t>Project Information</t>
  </si>
  <si>
    <t>By:</t>
  </si>
  <si>
    <t>CRS:</t>
  </si>
  <si>
    <t>PID:</t>
  </si>
  <si>
    <t>Date:</t>
  </si>
  <si>
    <t>Mainline Pavement</t>
  </si>
  <si>
    <t>Pavement Calculations</t>
  </si>
  <si>
    <t>#Aggregate Base</t>
  </si>
  <si>
    <t>+Subgrade Compaction</t>
  </si>
  <si>
    <t>spreadsheet produced and developed by Scott Warner © December 2006</t>
  </si>
  <si>
    <t>Item 441</t>
  </si>
  <si>
    <t>Asphalt Concrete Surface Course, Type 1, (448) As Per Plan (PG70-22M)</t>
  </si>
  <si>
    <t>Asphalt Concrete Intermediate Course, Type 2, (448)</t>
  </si>
  <si>
    <t>revised by Jason Beranek, 10/1/2014</t>
  </si>
  <si>
    <t>Asphalt Base</t>
  </si>
  <si>
    <t>SQ YD</t>
  </si>
  <si>
    <t>Item 202</t>
  </si>
  <si>
    <t>Pavement Removed</t>
  </si>
  <si>
    <t>Ex. Pavement (CADD Area)</t>
  </si>
  <si>
    <t>Cadd Area</t>
  </si>
  <si>
    <t>JEF-7-13.99</t>
  </si>
  <si>
    <t>MJH</t>
  </si>
  <si>
    <t>Asphalt Concrete Surface Course, Type 1, (449) As Per Plan (PG70-22M)</t>
  </si>
  <si>
    <t>Asphalt Concrete Intermediate Course, Type 2, (449)</t>
  </si>
  <si>
    <t>Asphalt Concrete Base, PG64-22 (449)</t>
  </si>
  <si>
    <t>step 3</t>
  </si>
  <si>
    <t>Begin Width Shoulder</t>
  </si>
  <si>
    <t>End Width Shoulder</t>
  </si>
  <si>
    <t>Average Shoulder Width</t>
  </si>
  <si>
    <t>Surface Area Shoulder</t>
  </si>
  <si>
    <t>Tack Coat @ 0.055 GAL/SY</t>
  </si>
  <si>
    <t>Tack Coat @ 0.085 GAL/SY</t>
  </si>
  <si>
    <t>Steps (Right)</t>
  </si>
  <si>
    <t>Ft.</t>
  </si>
  <si>
    <t>Asphalt Concrete Intermediate Course, Type 2, (449) (Leveling Course)</t>
  </si>
  <si>
    <t>Item 254</t>
  </si>
  <si>
    <t>Pavement Planing, Asphalt Concrete</t>
  </si>
  <si>
    <t>Ex. Pavement</t>
  </si>
  <si>
    <t>SUBTOTAL</t>
  </si>
  <si>
    <t>#Asphalt Base</t>
  </si>
  <si>
    <t>+ Includes extra area from steps and 18 inch extension per spec 204.03</t>
  </si>
  <si>
    <t># Includes extra area from steps</t>
  </si>
  <si>
    <t>Typical Section Pavement Build-Up (Mainline)</t>
  </si>
  <si>
    <t>Typical Section Pavement Build-Up (Right Shoulder)</t>
  </si>
  <si>
    <t>Typical Section Pavement Build-Up (Left Shoulder Mill &amp; Fill)</t>
  </si>
  <si>
    <t>Typical Section Pavement Build-Up (Left Shoulder Full Depth)</t>
  </si>
  <si>
    <t>Right Shoulder</t>
  </si>
  <si>
    <t>Left Shoulder Full Depth</t>
  </si>
  <si>
    <t>Left Shoulder Mill &amp; Fill</t>
  </si>
  <si>
    <t>Subgrade Compaction</t>
  </si>
  <si>
    <t>CADD AREA</t>
  </si>
  <si>
    <t>TOTALS CARRIED TO GENERAL SUMMARY</t>
  </si>
  <si>
    <t>Intermediate Course
(Leveling)</t>
  </si>
  <si>
    <t>Right Shoulder Pavement</t>
  </si>
  <si>
    <t>Left Shoulder Full Depth Pavement</t>
  </si>
  <si>
    <t>Left Shoulder Mill &amp; Fill Pavement</t>
  </si>
  <si>
    <t>CADD areas drawn in file GP001 (Plan/Profile Sheet) on level scratch1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</si>
</sst>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&quot;+&quot;00.00"/>
    <numFmt numFmtId="165" formatCode="0.00&quot;''&quot;"/>
    <numFmt numFmtId="166" formatCode="0.0000"/>
    <numFmt numFmtId="167" formatCode="mm/dd/yy;@"/>
  </numFmts>
  <fonts count="17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9"/>
      <name val="Arial"/>
    </font>
    <font>
      <sz val="14"/>
      <name val="Arial"/>
      <family val="2"/>
    </font>
    <font>
      <b/>
      <sz val="20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b/>
      <i/>
      <sz val="10"/>
      <color indexed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darkGrid"/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horizontal="left"/>
    </xf>
    <xf numFmtId="166" fontId="2" fillId="0" borderId="0" xfId="0" applyNumberFormat="1" applyFont="1"/>
    <xf numFmtId="0" fontId="2" fillId="0" borderId="0" xfId="0" quotePrefix="1" applyFont="1"/>
    <xf numFmtId="0" fontId="2" fillId="2" borderId="1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12" fillId="0" borderId="0" xfId="0" applyFont="1"/>
    <xf numFmtId="0" fontId="11" fillId="0" borderId="0" xfId="0" applyFont="1"/>
    <xf numFmtId="0" fontId="13" fillId="0" borderId="0" xfId="0" applyFont="1"/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2" fontId="6" fillId="4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quotePrefix="1" applyNumberFormat="1" applyFont="1" applyFill="1" applyBorder="1" applyAlignment="1">
      <alignment horizontal="center" vertical="center"/>
    </xf>
    <xf numFmtId="164" fontId="6" fillId="0" borderId="2" xfId="0" quotePrefix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4" fontId="6" fillId="4" borderId="1" xfId="0" quotePrefix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2" fillId="0" borderId="0" xfId="0" applyFont="1" applyProtection="1">
      <protection locked="0"/>
    </xf>
    <xf numFmtId="166" fontId="2" fillId="5" borderId="1" xfId="0" applyNumberFormat="1" applyFont="1" applyFill="1" applyBorder="1"/>
    <xf numFmtId="0" fontId="15" fillId="0" borderId="12" xfId="0" applyFont="1" applyBorder="1" applyAlignment="1">
      <alignment horizontal="center" vertical="center"/>
    </xf>
    <xf numFmtId="1" fontId="14" fillId="0" borderId="12" xfId="0" applyNumberFormat="1" applyFont="1" applyBorder="1" applyAlignment="1">
      <alignment horizontal="center" vertical="center"/>
    </xf>
    <xf numFmtId="1" fontId="14" fillId="0" borderId="14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6" fillId="4" borderId="5" xfId="0" applyNumberFormat="1" applyFont="1" applyFill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4" fontId="6" fillId="2" borderId="18" xfId="0" quotePrefix="1" applyNumberFormat="1" applyFont="1" applyFill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164" fontId="6" fillId="0" borderId="22" xfId="0" quotePrefix="1" applyNumberFormat="1" applyFont="1" applyBorder="1" applyAlignment="1">
      <alignment horizontal="center" vertical="center"/>
    </xf>
    <xf numFmtId="164" fontId="6" fillId="4" borderId="18" xfId="0" quotePrefix="1" applyNumberFormat="1" applyFont="1" applyFill="1" applyBorder="1" applyAlignment="1">
      <alignment horizontal="center" vertical="center"/>
    </xf>
    <xf numFmtId="2" fontId="6" fillId="4" borderId="19" xfId="0" applyNumberFormat="1" applyFont="1" applyFill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6" fillId="2" borderId="23" xfId="0" quotePrefix="1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15" fillId="0" borderId="14" xfId="0" applyNumberFormat="1" applyFont="1" applyBorder="1" applyAlignment="1">
      <alignment horizontal="center" vertical="center"/>
    </xf>
    <xf numFmtId="165" fontId="15" fillId="0" borderId="11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" fontId="14" fillId="0" borderId="11" xfId="0" applyNumberFormat="1" applyFont="1" applyBorder="1" applyAlignment="1">
      <alignment horizontal="center" vertical="center"/>
    </xf>
    <xf numFmtId="0" fontId="3" fillId="0" borderId="0" xfId="0" applyFont="1"/>
    <xf numFmtId="0" fontId="0" fillId="0" borderId="0" xfId="0"/>
    <xf numFmtId="0" fontId="11" fillId="0" borderId="0" xfId="0" applyFont="1"/>
    <xf numFmtId="0" fontId="8" fillId="0" borderId="0" xfId="0" applyFont="1"/>
    <xf numFmtId="0" fontId="7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167" fontId="7" fillId="2" borderId="0" xfId="0" applyNumberFormat="1" applyFont="1" applyFill="1" applyAlignment="1" applyProtection="1">
      <alignment horizontal="left"/>
      <protection locked="0"/>
    </xf>
    <xf numFmtId="0" fontId="14" fillId="0" borderId="3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1" fontId="14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14" fillId="0" borderId="13" xfId="0" applyNumberFormat="1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/>
    </xf>
    <xf numFmtId="1" fontId="14" fillId="0" borderId="11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64" fontId="16" fillId="2" borderId="20" xfId="0" quotePrefix="1" applyNumberFormat="1" applyFont="1" applyFill="1" applyBorder="1" applyAlignment="1">
      <alignment horizontal="center" vertical="center"/>
    </xf>
    <xf numFmtId="164" fontId="6" fillId="2" borderId="5" xfId="0" quotePrefix="1" applyNumberFormat="1" applyFont="1" applyFill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7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164" fontId="6" fillId="2" borderId="20" xfId="0" quotePrefix="1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</cellXfs>
  <cellStyles count="1">
    <cellStyle name="Normal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Z35"/>
  <sheetViews>
    <sheetView showGridLines="0" zoomScaleNormal="100" workbookViewId="0">
      <selection activeCell="A4" sqref="A4:D35"/>
    </sheetView>
  </sheetViews>
  <sheetFormatPr defaultRowHeight="12.75" x14ac:dyDescent="0.2"/>
  <cols>
    <col min="1" max="1" width="12.5703125" customWidth="1"/>
    <col min="2" max="2" width="6.42578125" customWidth="1"/>
    <col min="3" max="3" width="13.42578125" customWidth="1"/>
    <col min="4" max="4" width="67" bestFit="1" customWidth="1"/>
  </cols>
  <sheetData>
    <row r="1" spans="1:26" x14ac:dyDescent="0.2">
      <c r="A1" s="64" t="s">
        <v>34</v>
      </c>
      <c r="B1" s="63"/>
      <c r="C1" s="63"/>
      <c r="D1" s="63"/>
    </row>
    <row r="2" spans="1:26" x14ac:dyDescent="0.2">
      <c r="A2" s="64" t="s">
        <v>38</v>
      </c>
      <c r="B2" s="63"/>
      <c r="C2" s="63"/>
      <c r="D2" s="63"/>
    </row>
    <row r="3" spans="1:26" x14ac:dyDescent="0.2">
      <c r="A3" s="9"/>
    </row>
    <row r="4" spans="1:26" ht="26.25" x14ac:dyDescent="0.4">
      <c r="A4" s="65" t="s">
        <v>25</v>
      </c>
      <c r="B4" s="63"/>
      <c r="C4" s="63"/>
      <c r="D4" s="63"/>
    </row>
    <row r="5" spans="1:26" ht="18" x14ac:dyDescent="0.25">
      <c r="A5" s="2" t="s">
        <v>27</v>
      </c>
      <c r="B5" s="66" t="s">
        <v>45</v>
      </c>
      <c r="C5" s="67"/>
    </row>
    <row r="6" spans="1:26" ht="18" x14ac:dyDescent="0.25">
      <c r="A6" s="2" t="s">
        <v>28</v>
      </c>
      <c r="B6" s="66">
        <v>113999</v>
      </c>
      <c r="C6" s="67"/>
    </row>
    <row r="7" spans="1:26" ht="18" x14ac:dyDescent="0.25">
      <c r="A7" s="2" t="s">
        <v>29</v>
      </c>
      <c r="B7" s="68">
        <v>45422</v>
      </c>
      <c r="C7" s="67"/>
    </row>
    <row r="8" spans="1:26" ht="18" x14ac:dyDescent="0.25">
      <c r="A8" s="2" t="s">
        <v>26</v>
      </c>
      <c r="B8" s="66" t="s">
        <v>46</v>
      </c>
      <c r="C8" s="67"/>
    </row>
    <row r="9" spans="1:26" ht="18" x14ac:dyDescent="0.25">
      <c r="A9" s="2"/>
      <c r="B9" s="3"/>
    </row>
    <row r="11" spans="1:26" ht="18" x14ac:dyDescent="0.25">
      <c r="A11" s="62" t="s">
        <v>67</v>
      </c>
      <c r="B11" s="63"/>
      <c r="C11" s="63"/>
      <c r="D11" s="63"/>
    </row>
    <row r="12" spans="1:26" x14ac:dyDescent="0.2">
      <c r="A12" s="6">
        <v>1.25</v>
      </c>
      <c r="B12" s="1" t="s">
        <v>0</v>
      </c>
      <c r="C12" s="7" t="s">
        <v>35</v>
      </c>
      <c r="D12" s="7" t="s">
        <v>47</v>
      </c>
      <c r="Z12" t="s">
        <v>36</v>
      </c>
    </row>
    <row r="13" spans="1:26" x14ac:dyDescent="0.2">
      <c r="A13" s="6">
        <v>1.75</v>
      </c>
      <c r="B13" s="1" t="s">
        <v>0</v>
      </c>
      <c r="C13" s="7" t="s">
        <v>35</v>
      </c>
      <c r="D13" s="7" t="s">
        <v>48</v>
      </c>
      <c r="Z13" t="s">
        <v>37</v>
      </c>
    </row>
    <row r="14" spans="1:26" x14ac:dyDescent="0.2">
      <c r="A14" s="6">
        <v>8</v>
      </c>
      <c r="B14" s="1" t="s">
        <v>0</v>
      </c>
      <c r="C14" s="7" t="s">
        <v>1</v>
      </c>
      <c r="D14" s="7" t="s">
        <v>49</v>
      </c>
    </row>
    <row r="15" spans="1:26" x14ac:dyDescent="0.2">
      <c r="A15" s="6">
        <v>6</v>
      </c>
      <c r="B15" s="1" t="s">
        <v>0</v>
      </c>
      <c r="C15" s="7" t="s">
        <v>2</v>
      </c>
      <c r="D15" s="7" t="s">
        <v>5</v>
      </c>
    </row>
    <row r="16" spans="1:26" x14ac:dyDescent="0.2">
      <c r="A16" s="29"/>
      <c r="B16" s="1"/>
      <c r="C16" s="29"/>
      <c r="D16" s="29"/>
    </row>
    <row r="17" spans="1:4" ht="18" x14ac:dyDescent="0.25">
      <c r="A17" s="62" t="s">
        <v>68</v>
      </c>
      <c r="B17" s="63"/>
      <c r="C17" s="63"/>
      <c r="D17" s="63"/>
    </row>
    <row r="18" spans="1:4" x14ac:dyDescent="0.2">
      <c r="A18" s="6">
        <v>1.25</v>
      </c>
      <c r="B18" s="1"/>
      <c r="C18" s="7" t="s">
        <v>35</v>
      </c>
      <c r="D18" s="7" t="s">
        <v>47</v>
      </c>
    </row>
    <row r="19" spans="1:4" x14ac:dyDescent="0.2">
      <c r="A19" s="6">
        <v>1.75</v>
      </c>
      <c r="B19" s="1"/>
      <c r="C19" s="7" t="s">
        <v>35</v>
      </c>
      <c r="D19" s="7" t="s">
        <v>48</v>
      </c>
    </row>
    <row r="20" spans="1:4" x14ac:dyDescent="0.2">
      <c r="A20" s="6">
        <v>8</v>
      </c>
      <c r="B20" s="1"/>
      <c r="C20" s="7" t="s">
        <v>1</v>
      </c>
      <c r="D20" s="7" t="s">
        <v>49</v>
      </c>
    </row>
    <row r="21" spans="1:4" x14ac:dyDescent="0.2">
      <c r="A21" s="6">
        <v>6</v>
      </c>
      <c r="B21" s="1"/>
      <c r="C21" s="7" t="s">
        <v>2</v>
      </c>
      <c r="D21" s="7" t="s">
        <v>5</v>
      </c>
    </row>
    <row r="22" spans="1:4" x14ac:dyDescent="0.2">
      <c r="A22" s="1" t="s">
        <v>57</v>
      </c>
      <c r="D22" s="29"/>
    </row>
    <row r="23" spans="1:4" x14ac:dyDescent="0.2">
      <c r="A23" s="30">
        <v>0.33333000000000002</v>
      </c>
      <c r="B23" s="4" t="s">
        <v>58</v>
      </c>
      <c r="C23" s="4" t="s">
        <v>3</v>
      </c>
      <c r="D23" s="29"/>
    </row>
    <row r="24" spans="1:4" x14ac:dyDescent="0.2">
      <c r="A24" s="30">
        <v>0.83333332999999998</v>
      </c>
      <c r="B24" s="4" t="s">
        <v>58</v>
      </c>
      <c r="C24" s="4" t="s">
        <v>4</v>
      </c>
      <c r="D24" s="29"/>
    </row>
    <row r="25" spans="1:4" x14ac:dyDescent="0.2">
      <c r="A25" s="30">
        <v>1.3333330000000001</v>
      </c>
      <c r="B25" s="4" t="s">
        <v>58</v>
      </c>
      <c r="C25" s="4" t="s">
        <v>50</v>
      </c>
      <c r="D25" s="29"/>
    </row>
    <row r="27" spans="1:4" ht="18" x14ac:dyDescent="0.25">
      <c r="A27" s="2" t="s">
        <v>70</v>
      </c>
    </row>
    <row r="28" spans="1:4" x14ac:dyDescent="0.2">
      <c r="A28" s="6">
        <v>1.25</v>
      </c>
      <c r="B28" s="1"/>
      <c r="C28" s="7" t="s">
        <v>35</v>
      </c>
      <c r="D28" s="7" t="s">
        <v>47</v>
      </c>
    </row>
    <row r="29" spans="1:4" x14ac:dyDescent="0.2">
      <c r="A29" s="6">
        <v>1.75</v>
      </c>
      <c r="B29" s="1"/>
      <c r="C29" s="7" t="s">
        <v>35</v>
      </c>
      <c r="D29" s="7" t="s">
        <v>48</v>
      </c>
    </row>
    <row r="30" spans="1:4" x14ac:dyDescent="0.2">
      <c r="A30" s="6">
        <v>8</v>
      </c>
      <c r="B30" s="1"/>
      <c r="C30" s="7" t="s">
        <v>1</v>
      </c>
      <c r="D30" s="7" t="s">
        <v>49</v>
      </c>
    </row>
    <row r="31" spans="1:4" x14ac:dyDescent="0.2">
      <c r="A31" s="6">
        <v>6</v>
      </c>
      <c r="B31" s="1"/>
      <c r="C31" s="7" t="s">
        <v>2</v>
      </c>
      <c r="D31" s="7" t="s">
        <v>5</v>
      </c>
    </row>
    <row r="32" spans="1:4" x14ac:dyDescent="0.2">
      <c r="A32" s="29"/>
      <c r="B32" s="1"/>
      <c r="C32" s="29"/>
      <c r="D32" s="29"/>
    </row>
    <row r="33" spans="1:4" ht="18" x14ac:dyDescent="0.25">
      <c r="A33" s="2" t="s">
        <v>69</v>
      </c>
    </row>
    <row r="34" spans="1:4" ht="12.75" customHeight="1" x14ac:dyDescent="0.2">
      <c r="A34" s="6">
        <v>1.25</v>
      </c>
      <c r="B34" s="1" t="s">
        <v>0</v>
      </c>
      <c r="C34" s="7" t="s">
        <v>35</v>
      </c>
      <c r="D34" s="7" t="s">
        <v>47</v>
      </c>
    </row>
    <row r="35" spans="1:4" x14ac:dyDescent="0.2">
      <c r="A35" s="6">
        <v>0.75</v>
      </c>
      <c r="B35" s="1" t="s">
        <v>0</v>
      </c>
      <c r="C35" s="7" t="s">
        <v>35</v>
      </c>
      <c r="D35" s="7" t="s">
        <v>59</v>
      </c>
    </row>
  </sheetData>
  <mergeCells count="9">
    <mergeCell ref="A17:D17"/>
    <mergeCell ref="A1:D1"/>
    <mergeCell ref="A4:D4"/>
    <mergeCell ref="A11:D11"/>
    <mergeCell ref="B5:C5"/>
    <mergeCell ref="B6:C6"/>
    <mergeCell ref="B7:C7"/>
    <mergeCell ref="B8:C8"/>
    <mergeCell ref="A2:D2"/>
  </mergeCells>
  <phoneticPr fontId="1" type="noConversion"/>
  <conditionalFormatting sqref="A23:A25">
    <cfRule type="cellIs" dxfId="1" priority="1" stopIfTrue="1" operator="equal">
      <formula>0</formula>
    </cfRule>
  </conditionalFormatting>
  <conditionalFormatting sqref="C23:C25">
    <cfRule type="expression" dxfId="0" priority="2" stopIfTrue="1">
      <formula>#REF!=0</formula>
    </cfRule>
  </conditionalFormatting>
  <pageMargins left="0.75" right="0.75" top="1" bottom="1" header="0.5" footer="0.5"/>
  <pageSetup paperSize="22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  <pageSetUpPr fitToPage="1"/>
  </sheetPr>
  <dimension ref="A1:AD64"/>
  <sheetViews>
    <sheetView showGridLines="0" tabSelected="1" zoomScaleNormal="100" workbookViewId="0">
      <selection activeCell="A61" sqref="A1:W61"/>
    </sheetView>
  </sheetViews>
  <sheetFormatPr defaultRowHeight="15" customHeight="1" x14ac:dyDescent="0.2"/>
  <cols>
    <col min="1" max="1" width="12.5703125" customWidth="1"/>
    <col min="2" max="2" width="11.140625" customWidth="1"/>
    <col min="3" max="3" width="4.5703125" customWidth="1"/>
    <col min="4" max="5" width="9.85546875" customWidth="1"/>
    <col min="6" max="6" width="9.5703125" customWidth="1"/>
    <col min="7" max="7" width="9.7109375" customWidth="1"/>
    <col min="8" max="8" width="10.140625" customWidth="1"/>
    <col min="9" max="9" width="9.7109375" customWidth="1"/>
    <col min="10" max="10" width="8.28515625" customWidth="1"/>
    <col min="11" max="11" width="9.42578125" customWidth="1"/>
    <col min="12" max="12" width="8.28515625" customWidth="1"/>
    <col min="13" max="13" width="9.42578125" customWidth="1"/>
    <col min="14" max="14" width="8.28515625" customWidth="1"/>
    <col min="15" max="15" width="9.5703125" customWidth="1"/>
    <col min="16" max="16" width="8.28515625" customWidth="1"/>
    <col min="17" max="17" width="9.5703125" customWidth="1"/>
    <col min="18" max="18" width="8.28515625" customWidth="1"/>
    <col min="19" max="19" width="12.42578125" bestFit="1" customWidth="1"/>
    <col min="20" max="20" width="13.42578125" customWidth="1"/>
    <col min="21" max="21" width="14.85546875" customWidth="1"/>
    <col min="22" max="22" width="10.7109375" customWidth="1"/>
    <col min="23" max="23" width="11.7109375" customWidth="1"/>
  </cols>
  <sheetData>
    <row r="1" spans="1:30" ht="30" customHeight="1" x14ac:dyDescent="0.4">
      <c r="A1" s="111" t="s">
        <v>31</v>
      </c>
      <c r="B1" s="112"/>
      <c r="C1" s="112"/>
      <c r="D1" s="112"/>
      <c r="E1" s="63"/>
      <c r="F1" s="63"/>
      <c r="O1" s="1"/>
      <c r="AD1" t="e">
        <f>'Asph Pavt Buildup'!#REF!</f>
        <v>#REF!</v>
      </c>
    </row>
    <row r="2" spans="1:30" ht="30" customHeight="1" x14ac:dyDescent="0.3">
      <c r="A2" s="113" t="str">
        <f>crs</f>
        <v>JEF-7-13.99</v>
      </c>
      <c r="B2" s="114"/>
      <c r="C2" s="114"/>
      <c r="D2" s="114"/>
      <c r="O2" s="1" t="s">
        <v>66</v>
      </c>
    </row>
    <row r="3" spans="1:30" ht="30" customHeight="1" x14ac:dyDescent="0.3">
      <c r="A3" s="8" t="s">
        <v>28</v>
      </c>
      <c r="B3" s="115">
        <f>pid</f>
        <v>113999</v>
      </c>
      <c r="C3" s="116"/>
      <c r="O3" s="5" t="s">
        <v>65</v>
      </c>
    </row>
    <row r="4" spans="1:30" ht="30" customHeight="1" x14ac:dyDescent="0.3">
      <c r="A4" s="8" t="s">
        <v>26</v>
      </c>
      <c r="B4" s="113" t="str">
        <f>By</f>
        <v>MJH</v>
      </c>
      <c r="C4" s="114"/>
    </row>
    <row r="5" spans="1:30" ht="30" customHeight="1" thickBot="1" x14ac:dyDescent="0.35">
      <c r="A5" s="8"/>
      <c r="B5" s="8"/>
      <c r="C5" s="10"/>
    </row>
    <row r="6" spans="1:30" ht="30" customHeight="1" x14ac:dyDescent="0.2">
      <c r="A6" s="87" t="s">
        <v>30</v>
      </c>
      <c r="B6" s="88"/>
      <c r="C6" s="88"/>
      <c r="D6" s="88"/>
      <c r="E6" s="88"/>
      <c r="F6" s="88"/>
      <c r="G6" s="88"/>
      <c r="H6" s="89"/>
      <c r="I6" s="81" t="str">
        <f>surface</f>
        <v>Item 441</v>
      </c>
      <c r="J6" s="74"/>
      <c r="K6" s="73" t="str">
        <f>intermediate</f>
        <v>Item 441</v>
      </c>
      <c r="L6" s="74"/>
      <c r="M6" s="73" t="str">
        <f>intermediate</f>
        <v>Item 441</v>
      </c>
      <c r="N6" s="74"/>
      <c r="O6" s="73" t="str">
        <f>asphaltbase</f>
        <v>Item 301</v>
      </c>
      <c r="P6" s="74"/>
      <c r="Q6" s="73" t="str">
        <f>aggbase</f>
        <v>Item 304</v>
      </c>
      <c r="R6" s="74"/>
      <c r="S6" s="60" t="s">
        <v>20</v>
      </c>
      <c r="T6" s="80" t="s">
        <v>21</v>
      </c>
      <c r="U6" s="81"/>
      <c r="V6" s="46" t="s">
        <v>41</v>
      </c>
      <c r="W6" s="47" t="s">
        <v>60</v>
      </c>
    </row>
    <row r="7" spans="1:30" ht="30" customHeight="1" x14ac:dyDescent="0.2">
      <c r="A7" s="96" t="s">
        <v>6</v>
      </c>
      <c r="B7" s="97"/>
      <c r="C7" s="98" t="s">
        <v>9</v>
      </c>
      <c r="D7" s="98" t="s">
        <v>10</v>
      </c>
      <c r="E7" s="75" t="s">
        <v>11</v>
      </c>
      <c r="F7" s="75" t="s">
        <v>12</v>
      </c>
      <c r="G7" s="75" t="s">
        <v>13</v>
      </c>
      <c r="H7" s="90" t="s">
        <v>14</v>
      </c>
      <c r="I7" s="100" t="s">
        <v>17</v>
      </c>
      <c r="J7" s="76"/>
      <c r="K7" s="75" t="s">
        <v>18</v>
      </c>
      <c r="L7" s="76"/>
      <c r="M7" s="75" t="s">
        <v>77</v>
      </c>
      <c r="N7" s="76"/>
      <c r="O7" s="75" t="s">
        <v>39</v>
      </c>
      <c r="P7" s="76"/>
      <c r="Q7" s="75" t="s">
        <v>5</v>
      </c>
      <c r="R7" s="76"/>
      <c r="S7" s="102" t="s">
        <v>74</v>
      </c>
      <c r="T7" s="108"/>
      <c r="U7" s="75" t="s">
        <v>55</v>
      </c>
      <c r="V7" s="75" t="s">
        <v>42</v>
      </c>
      <c r="W7" s="90" t="s">
        <v>61</v>
      </c>
    </row>
    <row r="8" spans="1:30" ht="24.75" customHeight="1" x14ac:dyDescent="0.2">
      <c r="A8" s="38" t="s">
        <v>7</v>
      </c>
      <c r="B8" s="11" t="s">
        <v>8</v>
      </c>
      <c r="C8" s="99"/>
      <c r="D8" s="99"/>
      <c r="E8" s="75"/>
      <c r="F8" s="75"/>
      <c r="G8" s="75"/>
      <c r="H8" s="90"/>
      <c r="I8" s="101"/>
      <c r="J8" s="76"/>
      <c r="K8" s="76"/>
      <c r="L8" s="76"/>
      <c r="M8" s="76"/>
      <c r="N8" s="76"/>
      <c r="O8" s="76"/>
      <c r="P8" s="76"/>
      <c r="Q8" s="76"/>
      <c r="R8" s="76"/>
      <c r="S8" s="103"/>
      <c r="T8" s="109"/>
      <c r="U8" s="75"/>
      <c r="V8" s="75"/>
      <c r="W8" s="90"/>
    </row>
    <row r="9" spans="1:30" ht="15" customHeight="1" thickBot="1" x14ac:dyDescent="0.25">
      <c r="A9" s="91" t="s">
        <v>30</v>
      </c>
      <c r="B9" s="92"/>
      <c r="C9" s="93"/>
      <c r="D9" s="93"/>
      <c r="E9" s="53" t="s">
        <v>15</v>
      </c>
      <c r="F9" s="53" t="s">
        <v>15</v>
      </c>
      <c r="G9" s="53" t="s">
        <v>15</v>
      </c>
      <c r="H9" s="54" t="s">
        <v>16</v>
      </c>
      <c r="I9" s="55" t="s">
        <v>24</v>
      </c>
      <c r="J9" s="56" t="s">
        <v>19</v>
      </c>
      <c r="K9" s="53" t="s">
        <v>24</v>
      </c>
      <c r="L9" s="56" t="s">
        <v>19</v>
      </c>
      <c r="M9" s="53" t="s">
        <v>24</v>
      </c>
      <c r="N9" s="56" t="s">
        <v>19</v>
      </c>
      <c r="O9" s="56" t="s">
        <v>24</v>
      </c>
      <c r="P9" s="56" t="s">
        <v>19</v>
      </c>
      <c r="Q9" s="56" t="s">
        <v>24</v>
      </c>
      <c r="R9" s="56" t="s">
        <v>19</v>
      </c>
      <c r="S9" s="56" t="s">
        <v>22</v>
      </c>
      <c r="T9" s="56"/>
      <c r="U9" s="56" t="s">
        <v>23</v>
      </c>
      <c r="V9" s="56" t="s">
        <v>22</v>
      </c>
      <c r="W9" s="54" t="s">
        <v>40</v>
      </c>
    </row>
    <row r="10" spans="1:30" ht="15" customHeight="1" x14ac:dyDescent="0.2">
      <c r="A10" s="49">
        <v>2600</v>
      </c>
      <c r="B10" s="50">
        <v>2850</v>
      </c>
      <c r="C10" s="51"/>
      <c r="D10" s="27">
        <f t="shared" ref="D10" si="0">B10-A10</f>
        <v>250</v>
      </c>
      <c r="E10" s="51">
        <v>14.7</v>
      </c>
      <c r="F10" s="52">
        <v>13.9</v>
      </c>
      <c r="G10" s="27">
        <f>(E10+F10)/2</f>
        <v>14.3</v>
      </c>
      <c r="H10" s="45">
        <f>D10*G10</f>
        <v>3575</v>
      </c>
      <c r="I10" s="37">
        <f>'Asph Pavt Buildup'!$A$12</f>
        <v>1.25</v>
      </c>
      <c r="J10" s="27">
        <f>(H10*I10)/12/27</f>
        <v>13.792438271604938</v>
      </c>
      <c r="K10" s="28">
        <f>'Asph Pavt Buildup'!$A$13</f>
        <v>1.75</v>
      </c>
      <c r="L10" s="27">
        <f>(H10*K10)/12/27</f>
        <v>19.309413580246911</v>
      </c>
      <c r="M10" s="27"/>
      <c r="N10" s="27"/>
      <c r="O10" s="28">
        <f>'Asph Pavt Buildup'!$A$14</f>
        <v>8</v>
      </c>
      <c r="P10" s="27">
        <f>(((G10)*D10*O10/2)+((G10)*D10*O10/2))/12/27</f>
        <v>88.271604938271608</v>
      </c>
      <c r="Q10" s="28">
        <f>'Asph Pavt Buildup'!$A$15</f>
        <v>6</v>
      </c>
      <c r="R10" s="27">
        <f>(G10)*D10*Q10/12/27</f>
        <v>66.203703703703709</v>
      </c>
      <c r="S10" s="27">
        <f>(G10)*D10/9</f>
        <v>397.22222222222223</v>
      </c>
      <c r="T10" s="27"/>
      <c r="U10" s="27">
        <f>(H10/9)*0.055*3</f>
        <v>65.541666666666657</v>
      </c>
      <c r="V10" s="27"/>
      <c r="W10" s="45"/>
    </row>
    <row r="11" spans="1:30" ht="15" customHeight="1" x14ac:dyDescent="0.2">
      <c r="A11" s="39"/>
      <c r="B11" s="18"/>
      <c r="C11" s="17"/>
      <c r="D11" s="27"/>
      <c r="E11" s="17"/>
      <c r="F11" s="17"/>
      <c r="G11" s="12"/>
      <c r="H11" s="40"/>
      <c r="I11" s="34"/>
      <c r="J11" s="13"/>
      <c r="K11" s="14"/>
      <c r="L11" s="13"/>
      <c r="M11" s="13"/>
      <c r="N11" s="13"/>
      <c r="O11" s="14"/>
      <c r="P11" s="13"/>
      <c r="Q11" s="14"/>
      <c r="R11" s="13"/>
      <c r="S11" s="13"/>
      <c r="T11" s="13"/>
      <c r="U11" s="13"/>
      <c r="V11" s="13"/>
      <c r="W11" s="40"/>
    </row>
    <row r="12" spans="1:30" ht="15" customHeight="1" x14ac:dyDescent="0.2">
      <c r="A12" s="110" t="s">
        <v>43</v>
      </c>
      <c r="B12" s="83"/>
      <c r="C12" s="17"/>
      <c r="D12" s="27"/>
      <c r="E12" s="17"/>
      <c r="F12" s="17"/>
      <c r="G12" s="12"/>
      <c r="H12" s="40"/>
      <c r="I12" s="34"/>
      <c r="J12" s="13"/>
      <c r="K12" s="14"/>
      <c r="L12" s="13"/>
      <c r="M12" s="13"/>
      <c r="N12" s="13"/>
      <c r="O12" s="14"/>
      <c r="P12" s="13"/>
      <c r="Q12" s="14"/>
      <c r="R12" s="13"/>
      <c r="S12" s="13"/>
      <c r="T12" s="13"/>
      <c r="U12" s="13"/>
      <c r="V12" s="13"/>
      <c r="W12" s="40"/>
    </row>
    <row r="13" spans="1:30" ht="15" customHeight="1" x14ac:dyDescent="0.2">
      <c r="A13" s="39">
        <v>2600</v>
      </c>
      <c r="B13" s="18">
        <v>2850</v>
      </c>
      <c r="C13" s="17"/>
      <c r="D13" s="27"/>
      <c r="E13" s="94" t="s">
        <v>44</v>
      </c>
      <c r="F13" s="95"/>
      <c r="G13" s="12"/>
      <c r="H13" s="40">
        <v>3566.7550000000001</v>
      </c>
      <c r="I13" s="34"/>
      <c r="J13" s="13"/>
      <c r="K13" s="14"/>
      <c r="L13" s="13"/>
      <c r="M13" s="13"/>
      <c r="N13" s="13"/>
      <c r="O13" s="14"/>
      <c r="P13" s="13"/>
      <c r="Q13" s="14"/>
      <c r="R13" s="13"/>
      <c r="S13" s="13"/>
      <c r="T13" s="13"/>
      <c r="U13" s="13"/>
      <c r="V13" s="13">
        <f>H13/9</f>
        <v>396.30611111111114</v>
      </c>
      <c r="W13" s="40"/>
    </row>
    <row r="14" spans="1:30" ht="15" customHeight="1" x14ac:dyDescent="0.2">
      <c r="A14" s="42"/>
      <c r="B14" s="19"/>
      <c r="C14" s="20"/>
      <c r="D14" s="21"/>
      <c r="E14" s="20"/>
      <c r="F14" s="20"/>
      <c r="G14" s="20"/>
      <c r="H14" s="41"/>
      <c r="I14" s="35"/>
      <c r="J14" s="21"/>
      <c r="K14" s="22"/>
      <c r="L14" s="21"/>
      <c r="M14" s="21"/>
      <c r="N14" s="21"/>
      <c r="O14" s="22"/>
      <c r="P14" s="21"/>
      <c r="Q14" s="22"/>
      <c r="R14" s="21"/>
      <c r="S14" s="21"/>
      <c r="T14" s="21"/>
      <c r="U14" s="21"/>
      <c r="V14" s="21"/>
      <c r="W14" s="48"/>
    </row>
    <row r="15" spans="1:30" ht="15" customHeight="1" x14ac:dyDescent="0.2">
      <c r="A15" s="43"/>
      <c r="B15" s="23"/>
      <c r="C15" s="24"/>
      <c r="D15" s="16"/>
      <c r="E15" s="24"/>
      <c r="F15" s="24"/>
      <c r="G15" s="24"/>
      <c r="H15" s="44"/>
      <c r="I15" s="36"/>
      <c r="J15" s="16"/>
      <c r="K15" s="25"/>
      <c r="L15" s="16"/>
      <c r="M15" s="16"/>
      <c r="N15" s="16"/>
      <c r="O15" s="25"/>
      <c r="P15" s="16"/>
      <c r="Q15" s="25"/>
      <c r="R15" s="16"/>
      <c r="S15" s="16"/>
      <c r="T15" s="16"/>
      <c r="U15" s="16"/>
      <c r="V15" s="16"/>
      <c r="W15" s="44"/>
    </row>
    <row r="16" spans="1:30" ht="15" customHeight="1" thickBot="1" x14ac:dyDescent="0.25">
      <c r="A16" s="42"/>
      <c r="B16" s="19"/>
      <c r="C16" s="20"/>
      <c r="D16" s="21"/>
      <c r="E16" s="20"/>
      <c r="F16" s="20"/>
      <c r="G16" s="20"/>
      <c r="H16" s="41"/>
      <c r="I16" s="35"/>
      <c r="J16" s="21"/>
      <c r="K16" s="22"/>
      <c r="L16" s="21"/>
      <c r="M16" s="21"/>
      <c r="N16" s="21"/>
      <c r="O16" s="22"/>
      <c r="P16" s="21"/>
      <c r="Q16" s="22"/>
      <c r="R16" s="21"/>
      <c r="S16" s="21"/>
      <c r="T16" s="21"/>
      <c r="U16" s="21"/>
      <c r="V16" s="21"/>
      <c r="W16" s="57"/>
    </row>
    <row r="17" spans="1:23" s="15" customFormat="1" ht="30" customHeight="1" thickBot="1" x14ac:dyDescent="0.25">
      <c r="A17" s="84" t="s">
        <v>63</v>
      </c>
      <c r="B17" s="85"/>
      <c r="C17" s="85"/>
      <c r="D17" s="85"/>
      <c r="E17" s="85"/>
      <c r="F17" s="86"/>
      <c r="G17" s="31"/>
      <c r="H17" s="58"/>
      <c r="I17" s="59"/>
      <c r="J17" s="32">
        <f>ROUND(SUM(J10:J16),0)</f>
        <v>14</v>
      </c>
      <c r="K17" s="77">
        <f>ROUND(SUM(L10:L16,N10:N16),0)</f>
        <v>19</v>
      </c>
      <c r="L17" s="78"/>
      <c r="M17" s="78"/>
      <c r="N17" s="79"/>
      <c r="O17" s="32"/>
      <c r="P17" s="32">
        <f>ROUND(SUM(P10:P16),0)</f>
        <v>88</v>
      </c>
      <c r="Q17" s="32"/>
      <c r="R17" s="32">
        <f>ROUND(SUM(R10:R16),0)</f>
        <v>66</v>
      </c>
      <c r="S17" s="32">
        <f>ROUND(SUM(S10:S16),0)</f>
        <v>397</v>
      </c>
      <c r="T17" s="77">
        <f>ROUND(SUM(U10:U16),0)</f>
        <v>66</v>
      </c>
      <c r="U17" s="79"/>
      <c r="V17" s="32">
        <f>ROUND(SUM(V10:V16),0)</f>
        <v>396</v>
      </c>
      <c r="W17" s="33"/>
    </row>
    <row r="18" spans="1:23" ht="15" customHeight="1" thickBot="1" x14ac:dyDescent="0.25"/>
    <row r="19" spans="1:23" ht="26.25" x14ac:dyDescent="0.2">
      <c r="A19" s="87" t="s">
        <v>71</v>
      </c>
      <c r="B19" s="88"/>
      <c r="C19" s="88"/>
      <c r="D19" s="88"/>
      <c r="E19" s="88"/>
      <c r="F19" s="88"/>
      <c r="G19" s="88"/>
      <c r="H19" s="89"/>
      <c r="I19" s="81" t="str">
        <f>surface</f>
        <v>Item 441</v>
      </c>
      <c r="J19" s="74"/>
      <c r="K19" s="73" t="str">
        <f>intermediate</f>
        <v>Item 441</v>
      </c>
      <c r="L19" s="74"/>
      <c r="M19" s="73" t="str">
        <f>intermediate</f>
        <v>Item 441</v>
      </c>
      <c r="N19" s="74"/>
      <c r="O19" s="73" t="str">
        <f>asphaltbase</f>
        <v>Item 301</v>
      </c>
      <c r="P19" s="74"/>
      <c r="Q19" s="73" t="str">
        <f>aggbase</f>
        <v>Item 304</v>
      </c>
      <c r="R19" s="74"/>
      <c r="S19" s="60" t="s">
        <v>20</v>
      </c>
      <c r="T19" s="80" t="s">
        <v>21</v>
      </c>
      <c r="U19" s="81"/>
      <c r="V19" s="46" t="s">
        <v>41</v>
      </c>
      <c r="W19" s="47" t="s">
        <v>60</v>
      </c>
    </row>
    <row r="20" spans="1:23" ht="15" customHeight="1" x14ac:dyDescent="0.2">
      <c r="A20" s="96" t="s">
        <v>6</v>
      </c>
      <c r="B20" s="97"/>
      <c r="C20" s="98" t="s">
        <v>9</v>
      </c>
      <c r="D20" s="98" t="s">
        <v>10</v>
      </c>
      <c r="E20" s="75" t="s">
        <v>51</v>
      </c>
      <c r="F20" s="75" t="s">
        <v>52</v>
      </c>
      <c r="G20" s="75" t="s">
        <v>53</v>
      </c>
      <c r="H20" s="90" t="s">
        <v>54</v>
      </c>
      <c r="I20" s="100" t="s">
        <v>17</v>
      </c>
      <c r="J20" s="76"/>
      <c r="K20" s="75" t="s">
        <v>18</v>
      </c>
      <c r="L20" s="76"/>
      <c r="M20" s="75" t="s">
        <v>77</v>
      </c>
      <c r="N20" s="76"/>
      <c r="O20" s="75" t="s">
        <v>64</v>
      </c>
      <c r="P20" s="76"/>
      <c r="Q20" s="75" t="s">
        <v>32</v>
      </c>
      <c r="R20" s="76"/>
      <c r="S20" s="102" t="s">
        <v>33</v>
      </c>
      <c r="T20" s="104"/>
      <c r="U20" s="75" t="s">
        <v>55</v>
      </c>
      <c r="V20" s="75" t="s">
        <v>42</v>
      </c>
      <c r="W20" s="90" t="s">
        <v>61</v>
      </c>
    </row>
    <row r="21" spans="1:23" ht="37.5" customHeight="1" x14ac:dyDescent="0.2">
      <c r="A21" s="38" t="s">
        <v>7</v>
      </c>
      <c r="B21" s="11" t="s">
        <v>8</v>
      </c>
      <c r="C21" s="99"/>
      <c r="D21" s="99"/>
      <c r="E21" s="75"/>
      <c r="F21" s="75"/>
      <c r="G21" s="75"/>
      <c r="H21" s="90"/>
      <c r="I21" s="101"/>
      <c r="J21" s="76"/>
      <c r="K21" s="76"/>
      <c r="L21" s="76"/>
      <c r="M21" s="76"/>
      <c r="N21" s="76"/>
      <c r="O21" s="76"/>
      <c r="P21" s="76"/>
      <c r="Q21" s="76"/>
      <c r="R21" s="76"/>
      <c r="S21" s="103"/>
      <c r="T21" s="105"/>
      <c r="U21" s="75"/>
      <c r="V21" s="75"/>
      <c r="W21" s="90"/>
    </row>
    <row r="22" spans="1:23" ht="15" customHeight="1" thickBot="1" x14ac:dyDescent="0.25">
      <c r="A22" s="91" t="s">
        <v>78</v>
      </c>
      <c r="B22" s="92"/>
      <c r="C22" s="93"/>
      <c r="D22" s="93"/>
      <c r="E22" s="53" t="s">
        <v>15</v>
      </c>
      <c r="F22" s="53" t="s">
        <v>15</v>
      </c>
      <c r="G22" s="53" t="s">
        <v>15</v>
      </c>
      <c r="H22" s="54" t="s">
        <v>16</v>
      </c>
      <c r="I22" s="55" t="s">
        <v>24</v>
      </c>
      <c r="J22" s="56" t="s">
        <v>19</v>
      </c>
      <c r="K22" s="55" t="s">
        <v>24</v>
      </c>
      <c r="L22" s="56" t="s">
        <v>19</v>
      </c>
      <c r="M22" s="53" t="s">
        <v>24</v>
      </c>
      <c r="N22" s="56" t="s">
        <v>19</v>
      </c>
      <c r="O22" s="56" t="s">
        <v>24</v>
      </c>
      <c r="P22" s="56" t="s">
        <v>19</v>
      </c>
      <c r="Q22" s="56" t="s">
        <v>24</v>
      </c>
      <c r="R22" s="56" t="s">
        <v>19</v>
      </c>
      <c r="S22" s="56" t="s">
        <v>22</v>
      </c>
      <c r="T22" s="56"/>
      <c r="U22" s="56" t="s">
        <v>23</v>
      </c>
      <c r="V22" s="56" t="s">
        <v>22</v>
      </c>
      <c r="W22" s="54" t="s">
        <v>22</v>
      </c>
    </row>
    <row r="23" spans="1:23" ht="15" customHeight="1" x14ac:dyDescent="0.2">
      <c r="A23" s="49">
        <v>2600</v>
      </c>
      <c r="B23" s="50">
        <v>2850</v>
      </c>
      <c r="C23" s="51"/>
      <c r="D23" s="27">
        <f t="shared" ref="D23" si="1">B23-A23</f>
        <v>250</v>
      </c>
      <c r="E23" s="51">
        <v>8</v>
      </c>
      <c r="F23" s="51">
        <v>9.8000000000000007</v>
      </c>
      <c r="G23" s="26">
        <f>(E23+F23)/2</f>
        <v>8.9</v>
      </c>
      <c r="H23" s="45">
        <f>D23*G23</f>
        <v>2225</v>
      </c>
      <c r="I23" s="37">
        <f>'Asph Pavt Buildup'!$A$34</f>
        <v>1.25</v>
      </c>
      <c r="J23" s="27">
        <f>(H23*I23)/12/27</f>
        <v>8.5841049382716061</v>
      </c>
      <c r="K23" s="28">
        <v>1.75</v>
      </c>
      <c r="L23" s="27">
        <f>(H23*K23)/12/27</f>
        <v>12.017746913580247</v>
      </c>
      <c r="M23" s="27"/>
      <c r="N23" s="27"/>
      <c r="O23" s="28">
        <v>8</v>
      </c>
      <c r="P23" s="27">
        <f>(((G23+'Asph Pavt Buildup'!A23)*D23*O23/2)+((G23+'Asph Pavt Buildup'!A24)*D23*O23/2))/12/27</f>
        <v>58.539084351851862</v>
      </c>
      <c r="Q23" s="28">
        <v>6</v>
      </c>
      <c r="R23" s="27">
        <f>(G23+'Asph Pavt Buildup'!A25)*D23*Q23/12/27</f>
        <v>47.376541666666668</v>
      </c>
      <c r="S23" s="27">
        <f>(G23+'Asph Pavt Buildup'!A25+1.5)*D23/9</f>
        <v>325.92591666666669</v>
      </c>
      <c r="T23" s="27"/>
      <c r="U23" s="27">
        <f>(H23/9)*0.055*3</f>
        <v>40.791666666666671</v>
      </c>
      <c r="V23" s="27"/>
      <c r="W23" s="45"/>
    </row>
    <row r="24" spans="1:23" ht="15" customHeight="1" x14ac:dyDescent="0.2">
      <c r="A24" s="39"/>
      <c r="B24" s="18"/>
      <c r="C24" s="17"/>
      <c r="D24" s="13"/>
      <c r="E24" s="17"/>
      <c r="F24" s="17"/>
      <c r="G24" s="12"/>
      <c r="H24" s="40"/>
      <c r="I24" s="34"/>
      <c r="J24" s="13"/>
      <c r="K24" s="14"/>
      <c r="L24" s="13"/>
      <c r="M24" s="13"/>
      <c r="N24" s="13"/>
      <c r="O24" s="14"/>
      <c r="P24" s="13"/>
      <c r="Q24" s="14"/>
      <c r="R24" s="13"/>
      <c r="S24" s="13"/>
      <c r="T24" s="13"/>
      <c r="U24" s="13"/>
      <c r="V24" s="13"/>
      <c r="W24" s="40"/>
    </row>
    <row r="25" spans="1:23" ht="15" customHeight="1" x14ac:dyDescent="0.2">
      <c r="A25" s="82" t="s">
        <v>62</v>
      </c>
      <c r="B25" s="83"/>
      <c r="C25" s="17"/>
      <c r="D25" s="13"/>
      <c r="E25" s="17"/>
      <c r="F25" s="17"/>
      <c r="G25" s="12"/>
      <c r="H25" s="40"/>
      <c r="I25" s="34"/>
      <c r="J25" s="13"/>
      <c r="K25" s="14"/>
      <c r="L25" s="13"/>
      <c r="M25" s="13"/>
      <c r="N25" s="13"/>
      <c r="O25" s="14"/>
      <c r="P25" s="13"/>
      <c r="Q25" s="14"/>
      <c r="R25" s="13"/>
      <c r="S25" s="13"/>
      <c r="T25" s="13"/>
      <c r="U25" s="13"/>
      <c r="V25" s="13"/>
      <c r="W25" s="40"/>
    </row>
    <row r="26" spans="1:23" ht="15" customHeight="1" x14ac:dyDescent="0.2">
      <c r="A26" s="39">
        <v>2600</v>
      </c>
      <c r="B26" s="18">
        <v>2850</v>
      </c>
      <c r="C26" s="17"/>
      <c r="D26" s="13">
        <v>250</v>
      </c>
      <c r="E26" s="106" t="s">
        <v>75</v>
      </c>
      <c r="F26" s="107"/>
      <c r="G26" s="12"/>
      <c r="H26" s="40">
        <v>2111.7910000000002</v>
      </c>
      <c r="I26" s="34"/>
      <c r="J26" s="13"/>
      <c r="K26" s="14"/>
      <c r="L26" s="13"/>
      <c r="M26" s="13"/>
      <c r="N26" s="13"/>
      <c r="O26" s="14"/>
      <c r="P26" s="13"/>
      <c r="Q26" s="14"/>
      <c r="R26" s="13"/>
      <c r="S26" s="13"/>
      <c r="T26" s="13"/>
      <c r="U26" s="13"/>
      <c r="V26" s="13">
        <f>H26/9</f>
        <v>234.64344444444447</v>
      </c>
      <c r="W26" s="40"/>
    </row>
    <row r="27" spans="1:23" ht="15" customHeight="1" x14ac:dyDescent="0.2">
      <c r="A27" s="39"/>
      <c r="B27" s="18"/>
      <c r="C27" s="17"/>
      <c r="D27" s="13"/>
      <c r="E27" s="17"/>
      <c r="F27" s="17"/>
      <c r="G27" s="12"/>
      <c r="H27" s="40"/>
      <c r="I27" s="34"/>
      <c r="J27" s="13"/>
      <c r="K27" s="14"/>
      <c r="L27" s="13"/>
      <c r="M27" s="13"/>
      <c r="N27" s="13"/>
      <c r="O27" s="14"/>
      <c r="P27" s="13"/>
      <c r="Q27" s="14"/>
      <c r="R27" s="13"/>
      <c r="S27" s="13"/>
      <c r="T27" s="13"/>
      <c r="U27" s="13"/>
      <c r="V27" s="13"/>
      <c r="W27" s="40"/>
    </row>
    <row r="28" spans="1:23" ht="15" customHeight="1" x14ac:dyDescent="0.2">
      <c r="A28" s="42"/>
      <c r="B28" s="19"/>
      <c r="C28" s="20"/>
      <c r="D28" s="21"/>
      <c r="E28" s="20"/>
      <c r="F28" s="20"/>
      <c r="G28" s="20"/>
      <c r="H28" s="41"/>
      <c r="I28" s="35"/>
      <c r="J28" s="21"/>
      <c r="K28" s="22"/>
      <c r="L28" s="21"/>
      <c r="M28" s="21"/>
      <c r="N28" s="21"/>
      <c r="O28" s="22"/>
      <c r="P28" s="21"/>
      <c r="Q28" s="22"/>
      <c r="R28" s="21"/>
      <c r="S28" s="21"/>
      <c r="T28" s="21"/>
      <c r="U28" s="21"/>
      <c r="V28" s="21"/>
      <c r="W28" s="48"/>
    </row>
    <row r="29" spans="1:23" ht="15" customHeight="1" x14ac:dyDescent="0.2">
      <c r="A29" s="43"/>
      <c r="B29" s="23"/>
      <c r="C29" s="24"/>
      <c r="D29" s="16"/>
      <c r="E29" s="24"/>
      <c r="F29" s="24"/>
      <c r="G29" s="24"/>
      <c r="H29" s="44"/>
      <c r="I29" s="36"/>
      <c r="J29" s="16"/>
      <c r="K29" s="25"/>
      <c r="L29" s="16"/>
      <c r="M29" s="16"/>
      <c r="N29" s="16"/>
      <c r="O29" s="25"/>
      <c r="P29" s="16"/>
      <c r="Q29" s="25"/>
      <c r="R29" s="16"/>
      <c r="S29" s="16"/>
      <c r="T29" s="16"/>
      <c r="U29" s="16"/>
      <c r="V29" s="16"/>
      <c r="W29" s="44"/>
    </row>
    <row r="30" spans="1:23" ht="15" customHeight="1" thickBot="1" x14ac:dyDescent="0.25">
      <c r="A30" s="42"/>
      <c r="B30" s="19"/>
      <c r="C30" s="20"/>
      <c r="D30" s="21"/>
      <c r="E30" s="20"/>
      <c r="F30" s="20"/>
      <c r="G30" s="20"/>
      <c r="H30" s="41"/>
      <c r="I30" s="35"/>
      <c r="J30" s="21"/>
      <c r="K30" s="22"/>
      <c r="L30" s="21"/>
      <c r="M30" s="21"/>
      <c r="N30" s="21"/>
      <c r="O30" s="22"/>
      <c r="P30" s="21"/>
      <c r="Q30" s="22"/>
      <c r="R30" s="21"/>
      <c r="S30" s="21"/>
      <c r="T30" s="21"/>
      <c r="U30" s="21"/>
      <c r="V30" s="21"/>
      <c r="W30" s="57"/>
    </row>
    <row r="31" spans="1:23" ht="25.5" customHeight="1" thickBot="1" x14ac:dyDescent="0.25">
      <c r="A31" s="84" t="s">
        <v>63</v>
      </c>
      <c r="B31" s="85"/>
      <c r="C31" s="85"/>
      <c r="D31" s="85"/>
      <c r="E31" s="85"/>
      <c r="F31" s="86"/>
      <c r="G31" s="31"/>
      <c r="H31" s="58"/>
      <c r="I31" s="59"/>
      <c r="J31" s="32">
        <f>ROUND(SUM(J23:J30),0)</f>
        <v>9</v>
      </c>
      <c r="K31" s="77">
        <f>ROUND(SUM(L23:L30,N23:N30),0)</f>
        <v>12</v>
      </c>
      <c r="L31" s="78"/>
      <c r="M31" s="78"/>
      <c r="N31" s="79"/>
      <c r="O31" s="32"/>
      <c r="P31" s="32">
        <f t="shared" ref="P31:S31" si="2">ROUND(SUM(P23:P30),0)</f>
        <v>59</v>
      </c>
      <c r="Q31" s="32"/>
      <c r="R31" s="32">
        <f t="shared" si="2"/>
        <v>47</v>
      </c>
      <c r="S31" s="32">
        <f t="shared" si="2"/>
        <v>326</v>
      </c>
      <c r="T31" s="77">
        <f>ROUND(SUM(T23:U28),0)</f>
        <v>41</v>
      </c>
      <c r="U31" s="79"/>
      <c r="V31" s="33">
        <f>ROUND(SUM(V23:V30),0)</f>
        <v>235</v>
      </c>
      <c r="W31" s="33"/>
    </row>
    <row r="32" spans="1:23" ht="15" customHeight="1" thickBot="1" x14ac:dyDescent="0.25"/>
    <row r="33" spans="1:23" ht="30" customHeight="1" x14ac:dyDescent="0.2">
      <c r="A33" s="87" t="s">
        <v>72</v>
      </c>
      <c r="B33" s="88"/>
      <c r="C33" s="88"/>
      <c r="D33" s="88"/>
      <c r="E33" s="88"/>
      <c r="F33" s="88"/>
      <c r="G33" s="88"/>
      <c r="H33" s="89"/>
      <c r="I33" s="81" t="str">
        <f>surface</f>
        <v>Item 441</v>
      </c>
      <c r="J33" s="74"/>
      <c r="K33" s="73" t="str">
        <f>intermediate</f>
        <v>Item 441</v>
      </c>
      <c r="L33" s="74"/>
      <c r="M33" s="73" t="str">
        <f>intermediate</f>
        <v>Item 441</v>
      </c>
      <c r="N33" s="74"/>
      <c r="O33" s="73" t="str">
        <f>asphaltbase</f>
        <v>Item 301</v>
      </c>
      <c r="P33" s="74"/>
      <c r="Q33" s="73" t="str">
        <f>aggbase</f>
        <v>Item 304</v>
      </c>
      <c r="R33" s="74"/>
      <c r="S33" s="60" t="s">
        <v>20</v>
      </c>
      <c r="T33" s="80" t="s">
        <v>21</v>
      </c>
      <c r="U33" s="81"/>
      <c r="V33" s="46" t="s">
        <v>41</v>
      </c>
      <c r="W33" s="47" t="s">
        <v>60</v>
      </c>
    </row>
    <row r="34" spans="1:23" ht="30" customHeight="1" x14ac:dyDescent="0.2">
      <c r="A34" s="96" t="s">
        <v>6</v>
      </c>
      <c r="B34" s="97"/>
      <c r="C34" s="98" t="s">
        <v>9</v>
      </c>
      <c r="D34" s="98" t="s">
        <v>10</v>
      </c>
      <c r="E34" s="75" t="s">
        <v>51</v>
      </c>
      <c r="F34" s="75" t="s">
        <v>52</v>
      </c>
      <c r="G34" s="75" t="s">
        <v>53</v>
      </c>
      <c r="H34" s="90" t="s">
        <v>54</v>
      </c>
      <c r="I34" s="100" t="s">
        <v>17</v>
      </c>
      <c r="J34" s="76"/>
      <c r="K34" s="75" t="s">
        <v>18</v>
      </c>
      <c r="L34" s="76"/>
      <c r="M34" s="75" t="s">
        <v>77</v>
      </c>
      <c r="N34" s="76"/>
      <c r="O34" s="75" t="s">
        <v>39</v>
      </c>
      <c r="P34" s="76"/>
      <c r="Q34" s="75" t="s">
        <v>5</v>
      </c>
      <c r="R34" s="76"/>
      <c r="S34" s="102" t="s">
        <v>74</v>
      </c>
      <c r="T34" s="104"/>
      <c r="U34" s="75" t="s">
        <v>55</v>
      </c>
      <c r="V34" s="75" t="s">
        <v>42</v>
      </c>
      <c r="W34" s="90" t="s">
        <v>61</v>
      </c>
    </row>
    <row r="35" spans="1:23" ht="24.75" customHeight="1" x14ac:dyDescent="0.2">
      <c r="A35" s="38" t="s">
        <v>7</v>
      </c>
      <c r="B35" s="11" t="s">
        <v>8</v>
      </c>
      <c r="C35" s="99"/>
      <c r="D35" s="99"/>
      <c r="E35" s="75"/>
      <c r="F35" s="75"/>
      <c r="G35" s="75"/>
      <c r="H35" s="90"/>
      <c r="I35" s="101"/>
      <c r="J35" s="76"/>
      <c r="K35" s="76"/>
      <c r="L35" s="76"/>
      <c r="M35" s="76"/>
      <c r="N35" s="76"/>
      <c r="O35" s="76"/>
      <c r="P35" s="76"/>
      <c r="Q35" s="76"/>
      <c r="R35" s="76"/>
      <c r="S35" s="103"/>
      <c r="T35" s="105"/>
      <c r="U35" s="75"/>
      <c r="V35" s="75"/>
      <c r="W35" s="90"/>
    </row>
    <row r="36" spans="1:23" ht="15" customHeight="1" thickBot="1" x14ac:dyDescent="0.25">
      <c r="A36" s="91" t="s">
        <v>79</v>
      </c>
      <c r="B36" s="92"/>
      <c r="C36" s="93"/>
      <c r="D36" s="93"/>
      <c r="E36" s="53" t="s">
        <v>15</v>
      </c>
      <c r="F36" s="53" t="s">
        <v>15</v>
      </c>
      <c r="G36" s="53" t="s">
        <v>15</v>
      </c>
      <c r="H36" s="54" t="s">
        <v>16</v>
      </c>
      <c r="I36" s="55" t="s">
        <v>24</v>
      </c>
      <c r="J36" s="56" t="s">
        <v>19</v>
      </c>
      <c r="K36" s="55" t="s">
        <v>24</v>
      </c>
      <c r="L36" s="56" t="s">
        <v>19</v>
      </c>
      <c r="M36" s="53" t="s">
        <v>24</v>
      </c>
      <c r="N36" s="56" t="s">
        <v>19</v>
      </c>
      <c r="O36" s="56" t="s">
        <v>24</v>
      </c>
      <c r="P36" s="56" t="s">
        <v>19</v>
      </c>
      <c r="Q36" s="56" t="s">
        <v>24</v>
      </c>
      <c r="R36" s="56" t="s">
        <v>19</v>
      </c>
      <c r="S36" s="56" t="s">
        <v>22</v>
      </c>
      <c r="T36" s="56"/>
      <c r="U36" s="56" t="s">
        <v>23</v>
      </c>
      <c r="V36" s="56" t="s">
        <v>22</v>
      </c>
      <c r="W36" s="54" t="s">
        <v>22</v>
      </c>
    </row>
    <row r="37" spans="1:23" ht="15" customHeight="1" x14ac:dyDescent="0.2">
      <c r="A37" s="49">
        <v>2600</v>
      </c>
      <c r="B37" s="50">
        <v>2850</v>
      </c>
      <c r="C37" s="51"/>
      <c r="D37" s="27">
        <f t="shared" ref="D37" si="3">B37-A37</f>
        <v>250</v>
      </c>
      <c r="E37" s="51">
        <v>2</v>
      </c>
      <c r="F37" s="51">
        <v>2</v>
      </c>
      <c r="G37" s="26">
        <f>(E37+F37)/2</f>
        <v>2</v>
      </c>
      <c r="H37" s="45">
        <f>D37*G37</f>
        <v>500</v>
      </c>
      <c r="I37" s="37">
        <f>'Asph Pavt Buildup'!$A$34</f>
        <v>1.25</v>
      </c>
      <c r="J37" s="27">
        <f>(H37*I37)/12/27</f>
        <v>1.9290123456790125</v>
      </c>
      <c r="K37" s="28">
        <v>1.75</v>
      </c>
      <c r="L37" s="27">
        <f>(H37*K37)/12/27</f>
        <v>2.7006172839506175</v>
      </c>
      <c r="M37" s="27"/>
      <c r="N37" s="27"/>
      <c r="O37" s="28">
        <v>8</v>
      </c>
      <c r="P37" s="27">
        <f>(((G37)*D37*O37/2)+((G37)*D37*O37/2))/12/27</f>
        <v>12.345679012345679</v>
      </c>
      <c r="Q37" s="28">
        <v>6</v>
      </c>
      <c r="R37" s="27">
        <f>(G37)*D37*Q37/12/27</f>
        <v>9.2592592592592595</v>
      </c>
      <c r="S37" s="27">
        <f>(G37)*D37/9</f>
        <v>55.555555555555557</v>
      </c>
      <c r="T37" s="27"/>
      <c r="U37" s="27">
        <f>(H37/9)*0.055*3</f>
        <v>9.1666666666666679</v>
      </c>
      <c r="V37" s="27"/>
      <c r="W37" s="45"/>
    </row>
    <row r="38" spans="1:23" ht="15" customHeight="1" x14ac:dyDescent="0.2">
      <c r="A38" s="39"/>
      <c r="B38" s="18"/>
      <c r="C38" s="17"/>
      <c r="D38" s="13"/>
      <c r="E38" s="17"/>
      <c r="F38" s="17"/>
      <c r="G38" s="12"/>
      <c r="H38" s="40"/>
      <c r="I38" s="34"/>
      <c r="J38" s="13"/>
      <c r="K38" s="14"/>
      <c r="L38" s="13"/>
      <c r="M38" s="13"/>
      <c r="N38" s="13"/>
      <c r="O38" s="14"/>
      <c r="P38" s="13"/>
      <c r="Q38" s="14"/>
      <c r="R38" s="13"/>
      <c r="S38" s="13"/>
      <c r="T38" s="13"/>
      <c r="U38" s="13"/>
      <c r="V38" s="13"/>
      <c r="W38" s="40"/>
    </row>
    <row r="39" spans="1:23" ht="15" customHeight="1" x14ac:dyDescent="0.2">
      <c r="A39" s="82" t="s">
        <v>62</v>
      </c>
      <c r="B39" s="83"/>
      <c r="C39" s="17"/>
      <c r="D39" s="13"/>
      <c r="E39" s="17"/>
      <c r="F39" s="17"/>
      <c r="G39" s="12"/>
      <c r="H39" s="40"/>
      <c r="I39" s="34"/>
      <c r="J39" s="13"/>
      <c r="K39" s="14"/>
      <c r="L39" s="13"/>
      <c r="M39" s="13"/>
      <c r="N39" s="13"/>
      <c r="O39" s="14"/>
      <c r="P39" s="13"/>
      <c r="Q39" s="14"/>
      <c r="R39" s="13"/>
      <c r="S39" s="13"/>
      <c r="T39" s="13"/>
      <c r="U39" s="13"/>
      <c r="V39" s="13"/>
      <c r="W39" s="40"/>
    </row>
    <row r="40" spans="1:23" ht="15" customHeight="1" x14ac:dyDescent="0.2">
      <c r="A40" s="39">
        <v>2600</v>
      </c>
      <c r="B40" s="18">
        <v>2850</v>
      </c>
      <c r="C40" s="17"/>
      <c r="D40" s="13">
        <v>250</v>
      </c>
      <c r="E40" s="17">
        <v>2</v>
      </c>
      <c r="F40" s="17">
        <v>2</v>
      </c>
      <c r="G40" s="12">
        <f t="shared" ref="G40" si="4">(E40+F40)/2</f>
        <v>2</v>
      </c>
      <c r="H40" s="40">
        <f t="shared" ref="H40" si="5">D40*G40</f>
        <v>500</v>
      </c>
      <c r="I40" s="34"/>
      <c r="J40" s="13"/>
      <c r="K40" s="14"/>
      <c r="L40" s="13"/>
      <c r="M40" s="13"/>
      <c r="N40" s="13"/>
      <c r="O40" s="14"/>
      <c r="P40" s="13"/>
      <c r="Q40" s="14"/>
      <c r="R40" s="13"/>
      <c r="S40" s="13"/>
      <c r="T40" s="13"/>
      <c r="U40" s="13"/>
      <c r="V40" s="13">
        <f>H40/9</f>
        <v>55.555555555555557</v>
      </c>
      <c r="W40" s="40"/>
    </row>
    <row r="41" spans="1:23" ht="15" customHeight="1" x14ac:dyDescent="0.2">
      <c r="A41" s="39"/>
      <c r="B41" s="18"/>
      <c r="C41" s="17"/>
      <c r="D41" s="13"/>
      <c r="E41" s="17"/>
      <c r="F41" s="17"/>
      <c r="G41" s="12"/>
      <c r="H41" s="40"/>
      <c r="I41" s="34"/>
      <c r="J41" s="13"/>
      <c r="K41" s="14"/>
      <c r="L41" s="13"/>
      <c r="M41" s="13"/>
      <c r="N41" s="13"/>
      <c r="O41" s="14"/>
      <c r="P41" s="13"/>
      <c r="Q41" s="14"/>
      <c r="R41" s="13"/>
      <c r="S41" s="13"/>
      <c r="T41" s="13"/>
      <c r="U41" s="13"/>
      <c r="V41" s="13"/>
      <c r="W41" s="40"/>
    </row>
    <row r="42" spans="1:23" ht="15" customHeight="1" x14ac:dyDescent="0.2">
      <c r="A42" s="42"/>
      <c r="B42" s="19"/>
      <c r="C42" s="20"/>
      <c r="D42" s="21"/>
      <c r="E42" s="20"/>
      <c r="F42" s="20"/>
      <c r="G42" s="20"/>
      <c r="H42" s="41"/>
      <c r="I42" s="35"/>
      <c r="J42" s="21"/>
      <c r="K42" s="22"/>
      <c r="L42" s="21"/>
      <c r="M42" s="21"/>
      <c r="N42" s="21"/>
      <c r="O42" s="22"/>
      <c r="P42" s="21"/>
      <c r="Q42" s="22"/>
      <c r="R42" s="21"/>
      <c r="S42" s="21"/>
      <c r="T42" s="21"/>
      <c r="U42" s="21"/>
      <c r="V42" s="21"/>
      <c r="W42" s="48"/>
    </row>
    <row r="43" spans="1:23" ht="15" customHeight="1" x14ac:dyDescent="0.2">
      <c r="A43" s="43"/>
      <c r="B43" s="23"/>
      <c r="C43" s="24"/>
      <c r="D43" s="16"/>
      <c r="E43" s="24"/>
      <c r="F43" s="24"/>
      <c r="G43" s="24"/>
      <c r="H43" s="44"/>
      <c r="I43" s="36"/>
      <c r="J43" s="16"/>
      <c r="K43" s="25"/>
      <c r="L43" s="16"/>
      <c r="M43" s="16"/>
      <c r="N43" s="16"/>
      <c r="O43" s="25"/>
      <c r="P43" s="16"/>
      <c r="Q43" s="25"/>
      <c r="R43" s="16"/>
      <c r="S43" s="16"/>
      <c r="T43" s="16"/>
      <c r="U43" s="16"/>
      <c r="V43" s="16"/>
      <c r="W43" s="44"/>
    </row>
    <row r="44" spans="1:23" ht="15" customHeight="1" thickBot="1" x14ac:dyDescent="0.25">
      <c r="A44" s="42"/>
      <c r="B44" s="19"/>
      <c r="C44" s="20"/>
      <c r="D44" s="21"/>
      <c r="E44" s="20"/>
      <c r="F44" s="20"/>
      <c r="G44" s="20"/>
      <c r="H44" s="41"/>
      <c r="I44" s="35"/>
      <c r="J44" s="21"/>
      <c r="K44" s="22"/>
      <c r="L44" s="21"/>
      <c r="M44" s="21"/>
      <c r="N44" s="21"/>
      <c r="O44" s="22"/>
      <c r="P44" s="21"/>
      <c r="Q44" s="22"/>
      <c r="R44" s="21"/>
      <c r="S44" s="21"/>
      <c r="T44" s="21"/>
      <c r="U44" s="21"/>
      <c r="V44" s="21"/>
      <c r="W44" s="57"/>
    </row>
    <row r="45" spans="1:23" ht="25.5" customHeight="1" thickBot="1" x14ac:dyDescent="0.25">
      <c r="A45" s="84" t="s">
        <v>63</v>
      </c>
      <c r="B45" s="85"/>
      <c r="C45" s="85"/>
      <c r="D45" s="85"/>
      <c r="E45" s="85"/>
      <c r="F45" s="86"/>
      <c r="G45" s="31"/>
      <c r="H45" s="58"/>
      <c r="I45" s="59"/>
      <c r="J45" s="32">
        <f>ROUND(SUM(J37:J44),0)</f>
        <v>2</v>
      </c>
      <c r="K45" s="77">
        <f>ROUND(SUM(L37:L44,N37:N44),0)</f>
        <v>3</v>
      </c>
      <c r="L45" s="78"/>
      <c r="M45" s="78"/>
      <c r="N45" s="79"/>
      <c r="O45" s="32"/>
      <c r="P45" s="32">
        <f t="shared" ref="P45" si="6">ROUND(SUM(P37:P44),0)</f>
        <v>12</v>
      </c>
      <c r="Q45" s="32"/>
      <c r="R45" s="32">
        <f t="shared" ref="R45:S45" si="7">ROUND(SUM(R37:R44),0)</f>
        <v>9</v>
      </c>
      <c r="S45" s="32">
        <f t="shared" si="7"/>
        <v>56</v>
      </c>
      <c r="T45" s="77">
        <f>ROUND(SUM(T37:U42),0)</f>
        <v>9</v>
      </c>
      <c r="U45" s="79"/>
      <c r="V45" s="32">
        <f>ROUND(SUM(V37:V42),0)</f>
        <v>56</v>
      </c>
      <c r="W45" s="33"/>
    </row>
    <row r="46" spans="1:23" ht="15" customHeight="1" thickBot="1" x14ac:dyDescent="0.25"/>
    <row r="47" spans="1:23" ht="30" customHeight="1" x14ac:dyDescent="0.2">
      <c r="A47" s="87" t="s">
        <v>73</v>
      </c>
      <c r="B47" s="88"/>
      <c r="C47" s="88"/>
      <c r="D47" s="88"/>
      <c r="E47" s="88"/>
      <c r="F47" s="88"/>
      <c r="G47" s="88"/>
      <c r="H47" s="89"/>
      <c r="I47" s="81" t="str">
        <f>surface</f>
        <v>Item 441</v>
      </c>
      <c r="J47" s="74"/>
      <c r="K47" s="73" t="str">
        <f>intermediate</f>
        <v>Item 441</v>
      </c>
      <c r="L47" s="74"/>
      <c r="M47" s="73" t="str">
        <f>intermediate</f>
        <v>Item 441</v>
      </c>
      <c r="N47" s="74"/>
      <c r="O47" s="73" t="str">
        <f>asphaltbase</f>
        <v>Item 301</v>
      </c>
      <c r="P47" s="74"/>
      <c r="Q47" s="73" t="str">
        <f>aggbase</f>
        <v>Item 304</v>
      </c>
      <c r="R47" s="74"/>
      <c r="S47" s="60" t="s">
        <v>20</v>
      </c>
      <c r="T47" s="80" t="s">
        <v>21</v>
      </c>
      <c r="U47" s="81"/>
      <c r="V47" s="46" t="s">
        <v>41</v>
      </c>
      <c r="W47" s="47" t="s">
        <v>60</v>
      </c>
    </row>
    <row r="48" spans="1:23" ht="30" customHeight="1" x14ac:dyDescent="0.2">
      <c r="A48" s="96" t="s">
        <v>6</v>
      </c>
      <c r="B48" s="97"/>
      <c r="C48" s="98" t="s">
        <v>9</v>
      </c>
      <c r="D48" s="98" t="s">
        <v>10</v>
      </c>
      <c r="E48" s="75" t="s">
        <v>51</v>
      </c>
      <c r="F48" s="75" t="s">
        <v>52</v>
      </c>
      <c r="G48" s="75" t="s">
        <v>53</v>
      </c>
      <c r="H48" s="90" t="s">
        <v>54</v>
      </c>
      <c r="I48" s="100" t="s">
        <v>17</v>
      </c>
      <c r="J48" s="76"/>
      <c r="K48" s="75" t="s">
        <v>18</v>
      </c>
      <c r="L48" s="76"/>
      <c r="M48" s="75" t="s">
        <v>77</v>
      </c>
      <c r="N48" s="76"/>
      <c r="O48" s="75" t="s">
        <v>39</v>
      </c>
      <c r="P48" s="76"/>
      <c r="Q48" s="75" t="s">
        <v>5</v>
      </c>
      <c r="R48" s="76"/>
      <c r="S48" s="102" t="s">
        <v>74</v>
      </c>
      <c r="T48" s="104" t="s">
        <v>55</v>
      </c>
      <c r="U48" s="75" t="s">
        <v>56</v>
      </c>
      <c r="V48" s="75" t="s">
        <v>42</v>
      </c>
      <c r="W48" s="90" t="s">
        <v>61</v>
      </c>
    </row>
    <row r="49" spans="1:23" ht="24.75" customHeight="1" x14ac:dyDescent="0.2">
      <c r="A49" s="38" t="s">
        <v>7</v>
      </c>
      <c r="B49" s="11" t="s">
        <v>8</v>
      </c>
      <c r="C49" s="99"/>
      <c r="D49" s="99"/>
      <c r="E49" s="75"/>
      <c r="F49" s="75"/>
      <c r="G49" s="75"/>
      <c r="H49" s="90"/>
      <c r="I49" s="101"/>
      <c r="J49" s="76"/>
      <c r="K49" s="76"/>
      <c r="L49" s="76"/>
      <c r="M49" s="76"/>
      <c r="N49" s="76"/>
      <c r="O49" s="76"/>
      <c r="P49" s="76"/>
      <c r="Q49" s="76"/>
      <c r="R49" s="76"/>
      <c r="S49" s="103"/>
      <c r="T49" s="105"/>
      <c r="U49" s="75"/>
      <c r="V49" s="75"/>
      <c r="W49" s="90"/>
    </row>
    <row r="50" spans="1:23" ht="15" customHeight="1" thickBot="1" x14ac:dyDescent="0.25">
      <c r="A50" s="91" t="s">
        <v>80</v>
      </c>
      <c r="B50" s="92"/>
      <c r="C50" s="93"/>
      <c r="D50" s="93"/>
      <c r="E50" s="53" t="s">
        <v>15</v>
      </c>
      <c r="F50" s="53" t="s">
        <v>15</v>
      </c>
      <c r="G50" s="53" t="s">
        <v>15</v>
      </c>
      <c r="H50" s="54" t="s">
        <v>16</v>
      </c>
      <c r="I50" s="55" t="s">
        <v>24</v>
      </c>
      <c r="J50" s="56" t="s">
        <v>19</v>
      </c>
      <c r="K50" s="55" t="s">
        <v>24</v>
      </c>
      <c r="L50" s="56" t="s">
        <v>19</v>
      </c>
      <c r="M50" s="53" t="s">
        <v>24</v>
      </c>
      <c r="N50" s="56" t="s">
        <v>19</v>
      </c>
      <c r="O50" s="56" t="s">
        <v>24</v>
      </c>
      <c r="P50" s="56" t="s">
        <v>19</v>
      </c>
      <c r="Q50" s="56" t="s">
        <v>24</v>
      </c>
      <c r="R50" s="56" t="s">
        <v>19</v>
      </c>
      <c r="S50" s="56" t="s">
        <v>22</v>
      </c>
      <c r="T50" s="56" t="s">
        <v>23</v>
      </c>
      <c r="U50" s="56" t="s">
        <v>23</v>
      </c>
      <c r="V50" s="56" t="s">
        <v>22</v>
      </c>
      <c r="W50" s="54" t="s">
        <v>22</v>
      </c>
    </row>
    <row r="51" spans="1:23" ht="15" customHeight="1" x14ac:dyDescent="0.2">
      <c r="A51" s="49">
        <v>2600</v>
      </c>
      <c r="B51" s="50">
        <v>2850</v>
      </c>
      <c r="C51" s="51"/>
      <c r="D51" s="27">
        <f t="shared" ref="D51" si="8">B51-A51</f>
        <v>250</v>
      </c>
      <c r="E51" s="51">
        <v>5.0999999999999996</v>
      </c>
      <c r="F51" s="51">
        <v>1.5</v>
      </c>
      <c r="G51" s="26">
        <f>(E51+F51)/2</f>
        <v>3.3</v>
      </c>
      <c r="H51" s="45">
        <f>D51*G51</f>
        <v>825</v>
      </c>
      <c r="I51" s="37">
        <f>'Asph Pavt Buildup'!$A$34</f>
        <v>1.25</v>
      </c>
      <c r="J51" s="27">
        <f>(H51*I51)/12/27</f>
        <v>3.1828703703703702</v>
      </c>
      <c r="K51" s="28"/>
      <c r="L51" s="27"/>
      <c r="M51" s="27">
        <v>2.75</v>
      </c>
      <c r="N51" s="27">
        <f>(H51*M51)/12/27</f>
        <v>7.0023148148148149</v>
      </c>
      <c r="O51" s="28"/>
      <c r="P51" s="27"/>
      <c r="Q51" s="28"/>
      <c r="R51" s="27"/>
      <c r="S51" s="27"/>
      <c r="T51" s="27">
        <f>(H51/9)*0.055</f>
        <v>5.041666666666667</v>
      </c>
      <c r="U51" s="27">
        <f>(H51/9)*0.085</f>
        <v>7.7916666666666679</v>
      </c>
      <c r="V51" s="27"/>
      <c r="W51" s="45"/>
    </row>
    <row r="52" spans="1:23" ht="15" customHeight="1" x14ac:dyDescent="0.2">
      <c r="A52" s="39"/>
      <c r="B52" s="18"/>
      <c r="C52" s="17"/>
      <c r="D52" s="13"/>
      <c r="E52" s="17"/>
      <c r="F52" s="17"/>
      <c r="G52" s="12"/>
      <c r="H52" s="40"/>
      <c r="I52" s="34"/>
      <c r="J52" s="13"/>
      <c r="K52" s="14"/>
      <c r="L52" s="13"/>
      <c r="M52" s="13"/>
      <c r="N52" s="13"/>
      <c r="O52" s="14"/>
      <c r="P52" s="13"/>
      <c r="Q52" s="14"/>
      <c r="R52" s="13"/>
      <c r="S52" s="13"/>
      <c r="T52" s="13"/>
      <c r="U52" s="13"/>
      <c r="V52" s="13"/>
      <c r="W52" s="40"/>
    </row>
    <row r="53" spans="1:23" ht="15" customHeight="1" x14ac:dyDescent="0.2">
      <c r="A53" s="82" t="s">
        <v>62</v>
      </c>
      <c r="B53" s="83"/>
      <c r="C53" s="17"/>
      <c r="D53" s="13"/>
      <c r="E53" s="17"/>
      <c r="F53" s="17"/>
      <c r="G53" s="12"/>
      <c r="H53" s="40"/>
      <c r="I53" s="34"/>
      <c r="J53" s="13"/>
      <c r="K53" s="14"/>
      <c r="L53" s="13"/>
      <c r="M53" s="13"/>
      <c r="N53" s="13"/>
      <c r="O53" s="14"/>
      <c r="P53" s="13"/>
      <c r="Q53" s="14"/>
      <c r="R53" s="13"/>
      <c r="S53" s="13"/>
      <c r="T53" s="13"/>
      <c r="U53" s="13"/>
      <c r="V53" s="13"/>
      <c r="W53" s="40"/>
    </row>
    <row r="54" spans="1:23" ht="15" customHeight="1" x14ac:dyDescent="0.2">
      <c r="A54" s="39">
        <v>2600</v>
      </c>
      <c r="B54" s="18">
        <v>2850</v>
      </c>
      <c r="C54" s="17"/>
      <c r="D54" s="13">
        <v>250</v>
      </c>
      <c r="E54" s="94" t="s">
        <v>75</v>
      </c>
      <c r="F54" s="95"/>
      <c r="G54" s="12"/>
      <c r="H54" s="40">
        <f>1547.669-H40</f>
        <v>1047.6690000000001</v>
      </c>
      <c r="I54" s="34"/>
      <c r="J54" s="13"/>
      <c r="K54" s="14"/>
      <c r="L54" s="13"/>
      <c r="M54" s="13"/>
      <c r="N54" s="13"/>
      <c r="O54" s="14"/>
      <c r="P54" s="13"/>
      <c r="Q54" s="14"/>
      <c r="R54" s="13"/>
      <c r="S54" s="13"/>
      <c r="T54" s="13"/>
      <c r="U54" s="13"/>
      <c r="V54" s="13"/>
      <c r="W54" s="40">
        <f>H54/9</f>
        <v>116.40766666666667</v>
      </c>
    </row>
    <row r="55" spans="1:23" ht="15" customHeight="1" x14ac:dyDescent="0.2">
      <c r="A55" s="39"/>
      <c r="B55" s="18"/>
      <c r="C55" s="17"/>
      <c r="D55" s="13"/>
      <c r="E55" s="17"/>
      <c r="F55" s="17"/>
      <c r="G55" s="12"/>
      <c r="H55" s="40"/>
      <c r="I55" s="34"/>
      <c r="J55" s="13"/>
      <c r="K55" s="14"/>
      <c r="L55" s="13"/>
      <c r="M55" s="13"/>
      <c r="N55" s="13"/>
      <c r="O55" s="14"/>
      <c r="P55" s="13"/>
      <c r="Q55" s="14"/>
      <c r="R55" s="13"/>
      <c r="S55" s="13"/>
      <c r="T55" s="13"/>
      <c r="U55" s="13"/>
      <c r="V55" s="13"/>
      <c r="W55" s="40"/>
    </row>
    <row r="56" spans="1:23" ht="15" customHeight="1" x14ac:dyDescent="0.2">
      <c r="A56" s="42"/>
      <c r="B56" s="19"/>
      <c r="C56" s="20"/>
      <c r="D56" s="21"/>
      <c r="E56" s="20"/>
      <c r="F56" s="20"/>
      <c r="G56" s="20"/>
      <c r="H56" s="41"/>
      <c r="I56" s="35"/>
      <c r="J56" s="21"/>
      <c r="K56" s="22"/>
      <c r="L56" s="21"/>
      <c r="M56" s="21"/>
      <c r="N56" s="21"/>
      <c r="O56" s="22"/>
      <c r="P56" s="21"/>
      <c r="Q56" s="22"/>
      <c r="R56" s="21"/>
      <c r="S56" s="21"/>
      <c r="T56" s="21"/>
      <c r="U56" s="21"/>
      <c r="V56" s="21"/>
      <c r="W56" s="48"/>
    </row>
    <row r="57" spans="1:23" ht="15" customHeight="1" x14ac:dyDescent="0.2">
      <c r="A57" s="43"/>
      <c r="B57" s="23"/>
      <c r="C57" s="24"/>
      <c r="D57" s="16"/>
      <c r="E57" s="24"/>
      <c r="F57" s="24"/>
      <c r="G57" s="24"/>
      <c r="H57" s="44"/>
      <c r="I57" s="36"/>
      <c r="J57" s="16"/>
      <c r="K57" s="25"/>
      <c r="L57" s="16"/>
      <c r="M57" s="16"/>
      <c r="N57" s="16"/>
      <c r="O57" s="25"/>
      <c r="P57" s="16"/>
      <c r="Q57" s="25"/>
      <c r="R57" s="16"/>
      <c r="S57" s="16"/>
      <c r="T57" s="16"/>
      <c r="U57" s="16"/>
      <c r="V57" s="16"/>
      <c r="W57" s="44"/>
    </row>
    <row r="58" spans="1:23" ht="15" customHeight="1" thickBot="1" x14ac:dyDescent="0.25">
      <c r="A58" s="42"/>
      <c r="B58" s="19"/>
      <c r="C58" s="20"/>
      <c r="D58" s="21"/>
      <c r="E58" s="20"/>
      <c r="F58" s="20"/>
      <c r="G58" s="20"/>
      <c r="H58" s="41"/>
      <c r="I58" s="35"/>
      <c r="J58" s="21"/>
      <c r="K58" s="22"/>
      <c r="L58" s="21"/>
      <c r="M58" s="21"/>
      <c r="N58" s="21"/>
      <c r="O58" s="22"/>
      <c r="P58" s="21"/>
      <c r="Q58" s="22"/>
      <c r="R58" s="21"/>
      <c r="S58" s="21"/>
      <c r="T58" s="21"/>
      <c r="U58" s="21"/>
      <c r="V58" s="21"/>
      <c r="W58" s="57"/>
    </row>
    <row r="59" spans="1:23" ht="25.5" customHeight="1" thickBot="1" x14ac:dyDescent="0.25">
      <c r="A59" s="84" t="s">
        <v>63</v>
      </c>
      <c r="B59" s="85"/>
      <c r="C59" s="85"/>
      <c r="D59" s="85"/>
      <c r="E59" s="85"/>
      <c r="F59" s="86"/>
      <c r="G59" s="31"/>
      <c r="H59" s="58"/>
      <c r="I59" s="59"/>
      <c r="J59" s="32">
        <f>ROUND(SUM(J51:J58),0)</f>
        <v>3</v>
      </c>
      <c r="K59" s="77">
        <f>ROUND(SUM(L51:L58,N51:N58),0)</f>
        <v>7</v>
      </c>
      <c r="L59" s="78"/>
      <c r="M59" s="78"/>
      <c r="N59" s="79"/>
      <c r="O59" s="32"/>
      <c r="P59" s="32"/>
      <c r="Q59" s="32"/>
      <c r="R59" s="32"/>
      <c r="S59" s="32"/>
      <c r="T59" s="77">
        <f>ROUND(SUM(T51:U56),0)</f>
        <v>13</v>
      </c>
      <c r="U59" s="79"/>
      <c r="V59" s="32"/>
      <c r="W59" s="33">
        <f>ROUND(SUM(W51:W58),0)</f>
        <v>116</v>
      </c>
    </row>
    <row r="60" spans="1:23" ht="15" customHeight="1" thickBot="1" x14ac:dyDescent="0.25"/>
    <row r="61" spans="1:23" s="1" customFormat="1" ht="25.5" customHeight="1" thickBot="1" x14ac:dyDescent="0.25">
      <c r="A61" s="69" t="s">
        <v>76</v>
      </c>
      <c r="B61" s="70"/>
      <c r="C61" s="70"/>
      <c r="D61" s="70"/>
      <c r="E61" s="70"/>
      <c r="F61" s="70"/>
      <c r="G61" s="70"/>
      <c r="H61" s="71"/>
      <c r="I61" s="61"/>
      <c r="J61" s="32">
        <f t="shared" ref="J61:W61" si="9">J59+J45+J31+J17</f>
        <v>28</v>
      </c>
      <c r="K61" s="77">
        <f>K59+K45+K31+K17</f>
        <v>41</v>
      </c>
      <c r="L61" s="78"/>
      <c r="M61" s="78"/>
      <c r="N61" s="79"/>
      <c r="O61" s="32"/>
      <c r="P61" s="32">
        <f t="shared" si="9"/>
        <v>159</v>
      </c>
      <c r="Q61" s="32"/>
      <c r="R61" s="32">
        <f t="shared" si="9"/>
        <v>122</v>
      </c>
      <c r="S61" s="32">
        <f t="shared" si="9"/>
        <v>779</v>
      </c>
      <c r="T61" s="72">
        <f t="shared" si="9"/>
        <v>129</v>
      </c>
      <c r="U61" s="72"/>
      <c r="V61" s="32">
        <f t="shared" si="9"/>
        <v>687</v>
      </c>
      <c r="W61" s="33">
        <f t="shared" si="9"/>
        <v>116</v>
      </c>
    </row>
    <row r="64" spans="1:23" ht="15" customHeight="1" x14ac:dyDescent="0.2">
      <c r="B64" t="s">
        <v>81</v>
      </c>
    </row>
  </sheetData>
  <mergeCells count="126">
    <mergeCell ref="A1:F1"/>
    <mergeCell ref="O7:P8"/>
    <mergeCell ref="O6:P6"/>
    <mergeCell ref="A7:B7"/>
    <mergeCell ref="I7:J8"/>
    <mergeCell ref="K7:L8"/>
    <mergeCell ref="K6:L6"/>
    <mergeCell ref="W7:W8"/>
    <mergeCell ref="A17:F17"/>
    <mergeCell ref="A2:D2"/>
    <mergeCell ref="B3:C3"/>
    <mergeCell ref="A9:D9"/>
    <mergeCell ref="F7:F8"/>
    <mergeCell ref="B4:C4"/>
    <mergeCell ref="V7:V8"/>
    <mergeCell ref="U7:U8"/>
    <mergeCell ref="C7:C8"/>
    <mergeCell ref="D7:D8"/>
    <mergeCell ref="G7:G8"/>
    <mergeCell ref="H7:H8"/>
    <mergeCell ref="E7:E8"/>
    <mergeCell ref="V20:V21"/>
    <mergeCell ref="W20:W21"/>
    <mergeCell ref="A22:D22"/>
    <mergeCell ref="I20:J21"/>
    <mergeCell ref="K20:L21"/>
    <mergeCell ref="O20:P21"/>
    <mergeCell ref="Q20:R21"/>
    <mergeCell ref="G20:G21"/>
    <mergeCell ref="H20:H21"/>
    <mergeCell ref="A20:B20"/>
    <mergeCell ref="C20:C21"/>
    <mergeCell ref="D20:D21"/>
    <mergeCell ref="E20:E21"/>
    <mergeCell ref="F20:F21"/>
    <mergeCell ref="I33:J33"/>
    <mergeCell ref="K33:L33"/>
    <mergeCell ref="O33:P33"/>
    <mergeCell ref="Q33:R33"/>
    <mergeCell ref="E26:F26"/>
    <mergeCell ref="T6:U6"/>
    <mergeCell ref="T7:T8"/>
    <mergeCell ref="T19:U19"/>
    <mergeCell ref="T20:T21"/>
    <mergeCell ref="A6:H6"/>
    <mergeCell ref="A19:H19"/>
    <mergeCell ref="S20:S21"/>
    <mergeCell ref="U20:U21"/>
    <mergeCell ref="S7:S8"/>
    <mergeCell ref="I19:J19"/>
    <mergeCell ref="K19:L19"/>
    <mergeCell ref="O19:P19"/>
    <mergeCell ref="Q19:R19"/>
    <mergeCell ref="I6:J6"/>
    <mergeCell ref="Q7:R8"/>
    <mergeCell ref="Q6:R6"/>
    <mergeCell ref="E13:F13"/>
    <mergeCell ref="A12:B12"/>
    <mergeCell ref="W34:W35"/>
    <mergeCell ref="A36:D36"/>
    <mergeCell ref="A39:B39"/>
    <mergeCell ref="A45:F45"/>
    <mergeCell ref="T45:U45"/>
    <mergeCell ref="Q34:R35"/>
    <mergeCell ref="S34:S35"/>
    <mergeCell ref="T34:T35"/>
    <mergeCell ref="U34:U35"/>
    <mergeCell ref="V34:V35"/>
    <mergeCell ref="G34:G35"/>
    <mergeCell ref="H34:H35"/>
    <mergeCell ref="I34:J35"/>
    <mergeCell ref="K34:L35"/>
    <mergeCell ref="O34:P35"/>
    <mergeCell ref="A34:B34"/>
    <mergeCell ref="C34:C35"/>
    <mergeCell ref="D34:D35"/>
    <mergeCell ref="E34:E35"/>
    <mergeCell ref="F34:F35"/>
    <mergeCell ref="V48:V49"/>
    <mergeCell ref="W48:W49"/>
    <mergeCell ref="A50:D50"/>
    <mergeCell ref="A53:B53"/>
    <mergeCell ref="A59:F59"/>
    <mergeCell ref="T59:U59"/>
    <mergeCell ref="E54:F54"/>
    <mergeCell ref="T47:U47"/>
    <mergeCell ref="A48:B48"/>
    <mergeCell ref="C48:C49"/>
    <mergeCell ref="D48:D49"/>
    <mergeCell ref="E48:E49"/>
    <mergeCell ref="F48:F49"/>
    <mergeCell ref="G48:G49"/>
    <mergeCell ref="H48:H49"/>
    <mergeCell ref="I48:J49"/>
    <mergeCell ref="K48:L49"/>
    <mergeCell ref="O48:P49"/>
    <mergeCell ref="Q48:R49"/>
    <mergeCell ref="S48:S49"/>
    <mergeCell ref="T48:T49"/>
    <mergeCell ref="U48:U49"/>
    <mergeCell ref="A47:H47"/>
    <mergeCell ref="I47:J47"/>
    <mergeCell ref="A61:H61"/>
    <mergeCell ref="T61:U61"/>
    <mergeCell ref="M6:N6"/>
    <mergeCell ref="M7:N8"/>
    <mergeCell ref="M19:N19"/>
    <mergeCell ref="M20:N21"/>
    <mergeCell ref="M33:N33"/>
    <mergeCell ref="M34:N35"/>
    <mergeCell ref="M47:N47"/>
    <mergeCell ref="M48:N49"/>
    <mergeCell ref="K17:N17"/>
    <mergeCell ref="K31:N31"/>
    <mergeCell ref="K45:N45"/>
    <mergeCell ref="K59:N59"/>
    <mergeCell ref="K61:N61"/>
    <mergeCell ref="K47:L47"/>
    <mergeCell ref="O47:P47"/>
    <mergeCell ref="Q47:R47"/>
    <mergeCell ref="T33:U33"/>
    <mergeCell ref="T17:U17"/>
    <mergeCell ref="A25:B25"/>
    <mergeCell ref="A31:F31"/>
    <mergeCell ref="T31:U31"/>
    <mergeCell ref="A33:H33"/>
  </mergeCells>
  <phoneticPr fontId="1" type="noConversion"/>
  <pageMargins left="0.38" right="0.18" top="0.48" bottom="1" header="0.36" footer="0.5"/>
  <pageSetup paperSize="17" scale="58" orientation="landscape" r:id="rId1"/>
  <headerFooter alignWithMargins="0">
    <oddHeader>&amp;R&amp;D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Asph Pavt Buildup</vt:lpstr>
      <vt:lpstr>SR 149 Asphalt</vt:lpstr>
      <vt:lpstr>aggbase</vt:lpstr>
      <vt:lpstr>asphaltbase</vt:lpstr>
      <vt:lpstr>By</vt:lpstr>
      <vt:lpstr>crs</vt:lpstr>
      <vt:lpstr>intermediate</vt:lpstr>
      <vt:lpstr>pid</vt:lpstr>
      <vt:lpstr>'Asph Pavt Buildup'!Print_Area</vt:lpstr>
      <vt:lpstr>'SR 149 Asphalt'!Print_Area</vt:lpstr>
      <vt:lpstr>surface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swarner</dc:creator>
  <cp:lastModifiedBy>Horrisberger, Scott</cp:lastModifiedBy>
  <cp:lastPrinted>2024-11-15T20:18:54Z</cp:lastPrinted>
  <dcterms:created xsi:type="dcterms:W3CDTF">2006-12-15T16:23:51Z</dcterms:created>
  <dcterms:modified xsi:type="dcterms:W3CDTF">2024-11-15T20:20:58Z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